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9720" windowHeight="6540" tabRatio="601" firstSheet="8" activeTab="11"/>
  </bookViews>
  <sheets>
    <sheet name="page 1-IS" sheetId="1" r:id="rId1"/>
    <sheet name="page 2-BS" sheetId="2" r:id="rId2"/>
    <sheet name="page 3-BS" sheetId="3" r:id="rId3"/>
    <sheet name="page 4-CF" sheetId="4" r:id="rId4"/>
    <sheet name="page 5-changes in Equity" sheetId="5" r:id="rId5"/>
    <sheet name="page 6-Notes MASB" sheetId="6" r:id="rId6"/>
    <sheet name="page 7" sheetId="7" r:id="rId7"/>
    <sheet name="page 8" sheetId="8" r:id="rId8"/>
    <sheet name="page 9" sheetId="9" r:id="rId9"/>
    <sheet name="page 10-Notes MASB" sheetId="10" r:id="rId10"/>
    <sheet name="page 11-App 9B" sheetId="11" r:id="rId11"/>
    <sheet name="page 12-Notes App 9B" sheetId="12" r:id="rId12"/>
  </sheets>
  <definedNames>
    <definedName name="_xlnm.Print_Area" localSheetId="9">'page 10-Notes MASB'!$A$1:$P$42</definedName>
    <definedName name="_xlnm.Print_Area" localSheetId="10">'page 11-App 9B'!$A$1:$P$51</definedName>
    <definedName name="_xlnm.Print_Area" localSheetId="0">'page 1-IS'!$A$1:$H$38</definedName>
    <definedName name="_xlnm.Print_Area" localSheetId="1">'page 2-BS'!$A$1:$H$36</definedName>
    <definedName name="_xlnm.Print_Area" localSheetId="2">'page 3-BS'!$A$1:$H$46</definedName>
    <definedName name="_xlnm.Print_Area" localSheetId="3">'page 4-CF'!$A$1:$F$68</definedName>
    <definedName name="_xlnm.Print_Area" localSheetId="4">'page 5-changes in Equity'!$A$1:$J$38</definedName>
    <definedName name="_xlnm.Print_Area" localSheetId="5">'page 6-Notes MASB'!$A$1:$R$34</definedName>
    <definedName name="_xlnm.Print_Area" localSheetId="6">'page 7'!$A$1:$R$33</definedName>
    <definedName name="_xlnm.Print_Area" localSheetId="7">'page 8'!$A$1:$R$55</definedName>
    <definedName name="_xlnm.Print_Area" localSheetId="8">'page 9'!$A$1:$O$50</definedName>
    <definedName name="_xlnm.Print_Titles" localSheetId="9">'page 10-Notes MASB'!$1:$8</definedName>
    <definedName name="_xlnm.Print_Titles" localSheetId="10">'page 11-App 9B'!$1:$6</definedName>
    <definedName name="_xlnm.Print_Titles" localSheetId="11">'page 12-Notes App 9B'!$1:$6</definedName>
    <definedName name="_xlnm.Print_Titles" localSheetId="0">'page 1-IS'!$1:$13</definedName>
    <definedName name="_xlnm.Print_Titles" localSheetId="5">'page 6-Notes MASB'!$1:$6</definedName>
  </definedNames>
  <calcPr fullCalcOnLoad="1"/>
</workbook>
</file>

<file path=xl/sharedStrings.xml><?xml version="1.0" encoding="utf-8"?>
<sst xmlns="http://schemas.openxmlformats.org/spreadsheetml/2006/main" count="444" uniqueCount="347">
  <si>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</si>
  <si>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</si>
  <si>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</si>
  <si>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</si>
  <si>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There were no sales or disposals of unquoted investment and/or properties in the current quarter and financial year-to-date.</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</si>
  <si>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</si>
  <si>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</si>
  <si>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</si>
  <si>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</si>
  <si>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</si>
  <si>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</si>
  <si>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</si>
  <si>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The board does not recommend the payment of any interim dividend for the current quarter.</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</si>
  <si>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</si>
  <si>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</si>
  <si>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</si>
  <si>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</si>
  <si>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</si>
  <si>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</si>
  <si>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Balance Sheet</t>
  </si>
  <si>
    <t>Reserve on consolidation</t>
  </si>
  <si>
    <t>As previously</t>
  </si>
  <si>
    <t>reported</t>
  </si>
  <si>
    <t>Effect</t>
  </si>
  <si>
    <t>FRS 101: Presentation of Financial Statements</t>
  </si>
  <si>
    <t>The adoption of the revised FRS 101 has affected the presentation of minority interest, share of associates profit and loss and certain disclosures.</t>
  </si>
  <si>
    <t xml:space="preserve">In the consolidated balance sheet, minority interests are now presented within total equity. For consolidated income statement, minority interests are now presented as an allocation of the total profit or loss after taxation for the period. The movement of minority interests is now also shown, but separately from the amounts attributable to equity holders of the parent, in the consolidated statement of changes in equity. </t>
  </si>
  <si>
    <t>Share of associates profit and loss and jointly controlled entities are now reported net of tax prior to arriving at the Group's profit before taxation.</t>
  </si>
  <si>
    <t xml:space="preserve">The adoption of this new FRS has resulted in a change in accounting policy for investment properties.  Investment properties are now stated at fair value.  Gains or losses arising from changes in the fair values are recognised directly in the income statement.  </t>
  </si>
  <si>
    <t>The adoption of these new FRSs has resulted in the Group ceasing annual goodwill amortisation and immediately recognises the balance of reserve on consolidation or "negative goodwill" directly to the opening retained profits.</t>
  </si>
  <si>
    <t>The reserve on consolidation or "negative goodwill" represents the excess of fair value of the net assets acquired over the consideration paid in a business combination, after assessment, is now recognised immediately in the income statement. The Group's balance of reserve on consolidation or "negative goodwill" (RM 382,304) which relates to prior years acquisition of a subsidiary is derecognised with the corresponding entry to the opening retained profits.</t>
  </si>
  <si>
    <t xml:space="preserve">Retained profits </t>
  </si>
  <si>
    <t>The above change in accounting policy has been accounted for prospectively and in accordance with the transitional provision of FRS 140, the revaluation reserve of RM 1,433,402 has been adjusted to the opening of retained profits.</t>
  </si>
  <si>
    <t>Revaluation reserve</t>
  </si>
  <si>
    <t>Impairment losses on investment properties</t>
  </si>
  <si>
    <t>Cash and cash equivalents at beginning of financial period</t>
  </si>
  <si>
    <t>Reserve on Consolidation</t>
  </si>
  <si>
    <t>Retained Profits</t>
  </si>
  <si>
    <t>(Incorporated in Malaysia)</t>
  </si>
  <si>
    <t>Taxation</t>
  </si>
  <si>
    <t>RM'000</t>
  </si>
  <si>
    <t>CURRENT YEAR QUARTER</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</si>
  <si>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</si>
  <si>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</si>
  <si>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</si>
  <si>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</si>
  <si>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</si>
  <si>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</si>
  <si>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</si>
  <si>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</si>
  <si>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</si>
  <si>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</si>
  <si>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</si>
  <si>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</si>
  <si>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</si>
  <si>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</si>
  <si>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</si>
  <si>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</si>
  <si>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</si>
  <si>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</si>
  <si>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</si>
  <si>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</si>
  <si>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</si>
  <si>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</si>
  <si>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</si>
  <si>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YEAR TO DATE</t>
  </si>
  <si>
    <t>PRECEDING YEAR  CORRESPONDING QUARTER</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</si>
  <si>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</si>
  <si>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</si>
  <si>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</si>
  <si>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</si>
  <si>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</si>
  <si>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</si>
  <si>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</si>
  <si>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</si>
  <si>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</si>
  <si>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</si>
  <si>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</si>
  <si>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</si>
  <si>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Material Events Subsequent to the End of Financial Period</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</si>
  <si>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</si>
  <si>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</si>
  <si>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</si>
  <si>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</si>
  <si>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</si>
  <si>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</si>
  <si>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</si>
  <si>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</si>
  <si>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</si>
  <si>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</si>
  <si>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Operating profit</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</si>
  <si>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</si>
  <si>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</si>
  <si>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</si>
  <si>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</si>
  <si>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</si>
  <si>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</si>
  <si>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</si>
  <si>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</si>
  <si>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</si>
  <si>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</si>
  <si>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</si>
  <si>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</si>
  <si>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</si>
  <si>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</si>
  <si>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</si>
  <si>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</si>
  <si>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</si>
  <si>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</si>
  <si>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</si>
  <si>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</si>
  <si>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30/06/06</t>
  </si>
  <si>
    <t>Net assets per share attributable to ordinary equity holders of the parent (RM)</t>
  </si>
  <si>
    <t>As at 1 July 2005</t>
  </si>
  <si>
    <t>Net profit for the period</t>
  </si>
  <si>
    <t>As at 1 July 2006</t>
  </si>
  <si>
    <t>Profit before tax</t>
  </si>
  <si>
    <t>Profit for the period</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</si>
  <si>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</si>
  <si>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</si>
  <si>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</si>
  <si>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</si>
  <si>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</si>
  <si>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</si>
  <si>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</si>
  <si>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Land held for property development</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</si>
  <si>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</si>
  <si>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</si>
  <si>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</si>
  <si>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</si>
  <si>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</si>
  <si>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</si>
  <si>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</si>
  <si>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</si>
  <si>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</si>
  <si>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</si>
  <si>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</si>
  <si>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</si>
  <si>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</si>
  <si>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</si>
  <si>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</si>
  <si>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</si>
  <si>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t>
  </si>
  <si>
    <t>As restated</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</si>
  <si>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2006.</t>
  </si>
  <si>
    <t>FRS 2</t>
  </si>
  <si>
    <t>FRS 3</t>
  </si>
  <si>
    <t>FRS 5</t>
  </si>
  <si>
    <t>FRS 101</t>
  </si>
  <si>
    <t>FRS 102</t>
  </si>
  <si>
    <t>FRS 108</t>
  </si>
  <si>
    <t>FRS 110</t>
  </si>
  <si>
    <t>FRS 116</t>
  </si>
  <si>
    <t>FRS 121</t>
  </si>
  <si>
    <t>FRS 127</t>
  </si>
  <si>
    <t>FRS 128</t>
  </si>
  <si>
    <t>FRS 132</t>
  </si>
  <si>
    <t>FRS 133</t>
  </si>
  <si>
    <t>FRS 136</t>
  </si>
  <si>
    <t>FRS 138</t>
  </si>
  <si>
    <t>FRS 140</t>
  </si>
  <si>
    <t>Share-based Payment</t>
  </si>
  <si>
    <t>Business Combinations</t>
  </si>
  <si>
    <t>Presentation of Financial Statements</t>
  </si>
  <si>
    <t>Accounting Policies, Changes in Estimates and Errors</t>
  </si>
  <si>
    <t>Events after the Balance Sheet Date</t>
  </si>
  <si>
    <t>Property, Plant and Equipment</t>
  </si>
  <si>
    <t>The Effects of Changes in Foreign Exchange Rates</t>
  </si>
  <si>
    <t>Consolidated and Separate Financial Statements</t>
  </si>
  <si>
    <t>Investments in Associates</t>
  </si>
  <si>
    <t>Financial Instruments: Disclosure and Presentation</t>
  </si>
  <si>
    <t>Earnings Per Share</t>
  </si>
  <si>
    <t>Impairment of Assets</t>
  </si>
  <si>
    <t>Intangible Assets</t>
  </si>
  <si>
    <t>Investment Property</t>
  </si>
  <si>
    <t>i.</t>
  </si>
  <si>
    <t>ii.</t>
  </si>
  <si>
    <t>FRS 3: Business Combinations, FRS 136: Impairment of Assets and FRS 138: Intangible Assets</t>
  </si>
  <si>
    <t>iii.</t>
  </si>
  <si>
    <t>FRS 140: Investment Property</t>
  </si>
  <si>
    <t>CONDENSED CONSOLIDATED CASH FLOW STATEMENT</t>
  </si>
  <si>
    <t>Operating Activities</t>
  </si>
  <si>
    <t>Operating profit before working capital changes</t>
  </si>
  <si>
    <t>Investing Activities</t>
  </si>
  <si>
    <t>Financing Activities</t>
  </si>
  <si>
    <t>Net decrease in cash and cash equivalents</t>
  </si>
  <si>
    <t>Cash and cash equivalents at end of financial period</t>
  </si>
  <si>
    <t>equity</t>
  </si>
  <si>
    <t>Non-current Assets Held for Sale and Discountinued Operations</t>
  </si>
  <si>
    <t>(The condensed consolidated balance sheet should be read in conjunction with the audited financial statements for the financial year ended 30 June 2006 and the accompanying explanatory notes attached to this interim financial report)</t>
  </si>
  <si>
    <t>(The condensed consolidated cashflow statement should be read in conjunction with the audited financial statements for the financial year ended 30 June 2006 and the accompanying explanatory notes attached to this interim financial report)</t>
  </si>
  <si>
    <t>(The condensed consolidated statement of changes in equity should be read in conjunction with the audited financial statements for the financial year ended 30 June 2006 and the accompanying explanatory notes attached to this interim financial report)</t>
  </si>
  <si>
    <t>(The condensed consolidated income statement should be read in conjunction with the audited financial statements for the financial year ended 30 June 2006 and the accompanying explanatory notes attached to this interim financial report)</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</si>
  <si>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</si>
  <si>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</si>
  <si>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</si>
  <si>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</si>
  <si>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</si>
  <si>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Gain on disposal of property, plant and equipment</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</si>
  <si>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</si>
  <si>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</si>
  <si>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</si>
  <si>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</si>
  <si>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</si>
  <si>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</si>
  <si>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</si>
  <si>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</si>
  <si>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</si>
  <si>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</si>
  <si>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</si>
  <si>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</si>
  <si>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</si>
  <si>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</si>
  <si>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</si>
  <si>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</si>
  <si>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</si>
  <si>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</si>
  <si>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</si>
  <si>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</si>
  <si>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</si>
  <si>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</si>
  <si>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</si>
  <si>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Profit before taxation</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</si>
  <si>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</si>
  <si>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</si>
  <si>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</si>
  <si>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</si>
  <si>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</si>
  <si>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</si>
  <si>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</si>
  <si>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The accounting policies and methods of computation adopted by the Group in this interim financial report are consistent with those adopted in the annual financial statements for the financial year ended 30 June 2006 except for the adoption of the following new/revised FRSs which are effective for the financial year beginning 1 July 2006:</t>
  </si>
  <si>
    <t>The adoption of the new/revised FRSs does not have significant financial impact on the Group except for those discussed in the explanatory notes.</t>
  </si>
  <si>
    <t>The audit report for the Group's preceding financial year was not qualified.</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</si>
  <si>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</si>
  <si>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</si>
  <si>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</si>
  <si>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</si>
  <si>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</si>
  <si>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</si>
  <si>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</si>
  <si>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</si>
  <si>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</si>
  <si>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</si>
  <si>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</si>
  <si>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</si>
  <si>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</si>
  <si>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</si>
  <si>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</si>
  <si>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</si>
  <si>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</si>
  <si>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</si>
  <si>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</si>
  <si>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</si>
  <si>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iv.</t>
  </si>
  <si>
    <t>The adoption of the above FRSs  does not have significant financial impact on the Group.</t>
  </si>
  <si>
    <t>Share of associates profit (net of tax)</t>
  </si>
  <si>
    <t xml:space="preserve"> Share of associates profit (net of tax)</t>
  </si>
  <si>
    <t>The valuation of property, plant and equipment has been brought forward without amendment from the latest audited financial statements.</t>
  </si>
  <si>
    <t>There were no material subsequent events to the end of the current quarter up to the date of announcement that have not been reflected in the financial statements for the curent quarter and financial year-to-date.</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</si>
  <si>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</si>
  <si>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</si>
  <si>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</si>
  <si>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</si>
  <si>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</si>
  <si>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</si>
  <si>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</si>
  <si>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</si>
  <si>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</si>
  <si>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</si>
  <si>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</si>
  <si>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</si>
  <si>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</si>
  <si>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</si>
  <si>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</si>
  <si>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</si>
  <si>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</si>
  <si>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</si>
  <si>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</si>
  <si>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</si>
  <si>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</si>
  <si>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</si>
  <si>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</si>
  <si>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</si>
  <si>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</si>
  <si>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</si>
  <si>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</si>
  <si>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</si>
  <si>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</si>
  <si>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</si>
  <si>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</si>
  <si>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 xml:space="preserve">Previously, goodwill was amortised on a straight line basis over 20 years and the amount amortised was charged to the income statement. </t>
  </si>
  <si>
    <t xml:space="preserve">Prior to 1 July 2006, the reserve on consolidation was carried at cost. </t>
  </si>
  <si>
    <t>FRS 2, 5, 102, 108, 110, 116, 121, 127, 131, 132, 133</t>
  </si>
  <si>
    <t>FRS 131</t>
  </si>
  <si>
    <t>Interests in Joint Ventures</t>
  </si>
  <si>
    <t>The principal effect of changes in accounting policies resulting from the adoption of other new and revised FRSs are as follows:</t>
  </si>
  <si>
    <t>Hire Purchase</t>
  </si>
  <si>
    <t>Adjustments:</t>
  </si>
  <si>
    <t>Amortisation of goodwill</t>
  </si>
  <si>
    <t>Receivables</t>
  </si>
  <si>
    <t>Payables</t>
  </si>
  <si>
    <t>Cash generated from/(absorbed by) operation</t>
  </si>
  <si>
    <t>Taxation paid</t>
  </si>
  <si>
    <t>Net cash from/(used in) financing activities</t>
  </si>
  <si>
    <t>Changes in accounting policies</t>
  </si>
  <si>
    <t>Transfer of reserve on consolidation to retained profits (FRS 3)</t>
  </si>
  <si>
    <t>Transfer of revaluation surplus to retained profits (FRS 140)</t>
  </si>
  <si>
    <t>Prior to 1 July 2006, investment properties were stated at valuation.  Revaluation were carried out at least once every five (5) years and any revaluation surplus was credited to revaluation reserve. For any diminution in value that relates to investment properties that were previously revalued, the decrease was deducted from the revaluation surplus. Unless the total of the surplus was insufficient to cover the deficit for the same assets, the amount by which the deficit exceeds the revaluation surplus was charged to the income statement.</t>
  </si>
  <si>
    <t>The above changes have been accounted for prospectively and in accordance with the transitional provision of FRS 3.</t>
  </si>
  <si>
    <t>v.</t>
  </si>
  <si>
    <t>The balance sheet as at 1 July 2006 has been restated in accordance to the new/revised FRSs as follows:</t>
  </si>
  <si>
    <t xml:space="preserve">Summary of Restatement of Opening Balance Sheet according to new/revised FRSs </t>
  </si>
  <si>
    <t>Bank guarantee</t>
  </si>
  <si>
    <t>The changes in contingent liabilities since 30 June 2006 are as follows:</t>
  </si>
  <si>
    <t>- As at 1 July 2006</t>
  </si>
  <si>
    <t>- Increase during the financial year-to-date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</si>
  <si>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</si>
  <si>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</si>
  <si>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</si>
  <si>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 Decrease during the financial year-to-date</t>
  </si>
  <si>
    <t>Loss on disposal of investment properties</t>
  </si>
  <si>
    <t>Investment properties</t>
  </si>
  <si>
    <t>Tax credit/refund</t>
  </si>
  <si>
    <t>Term Loan</t>
  </si>
  <si>
    <t>Dividend paid to minority interest</t>
  </si>
  <si>
    <t>Revaluation deficit</t>
  </si>
  <si>
    <t>A final dividend of 5% was paid on 25 January 2007 for the financial year ended 30 June 2006.</t>
  </si>
  <si>
    <t>Interim report for the financial period ended 30 June 2007</t>
  </si>
  <si>
    <t>30/06/07</t>
  </si>
  <si>
    <t>INDIVIDUAL QUARTER (Q4)</t>
  </si>
  <si>
    <t>CUMULATIVE QUARTER (12 Mths)</t>
  </si>
  <si>
    <t>12 Months Ended</t>
  </si>
  <si>
    <t>12 Months Ended 30 June 2007</t>
  </si>
  <si>
    <t>As at 30 June 2007</t>
  </si>
  <si>
    <t>As at 30 June 2006</t>
  </si>
  <si>
    <t>- As at 30 June 2007</t>
  </si>
  <si>
    <t>The Group borrowings as at 30 June 2007 are as follows:</t>
  </si>
  <si>
    <t>Fixed deposits pledged with licensed bank</t>
  </si>
  <si>
    <t>12 Months Ended 30 June 2006</t>
  </si>
  <si>
    <t>There was no material litigation case since the end of financial year 30 June 2007.</t>
  </si>
  <si>
    <t>Goodwill impairment was conducted at the balance sheet date for financial year ended 30 June 2007. The recoverable amount for the cash generating unit was measured in accordance to the provisions of FRS 136 Impairment of Assets and was found to be higher than the carrying value. Thus, no impairment is recognised for goodwill.</t>
  </si>
  <si>
    <t>The reduction in profit before tax was attributable to the reason stated above.</t>
  </si>
  <si>
    <t>The Group shall sustain its profitability in the subsequent quarters, barring unforseen circumstances.</t>
  </si>
  <si>
    <t>During the current quarter, despite recorded higher turnover of RM 83.36 million or 9.3% more compared to the corresponding period in the preceding year (RM 76.26 million), profit before tax and profit after tax were reduced by about 80% and 96% respectively mainly due to the writing-off of unrecoverable construction contract costs for certain completed projects. The performance of the other divisions in the Group such as manufacturing activities and hire of plant and machinery remained stable.</t>
  </si>
  <si>
    <t>The basic earnings per share has been calculated based on consolidated profit and loss after taxation and minority interest of RM 4,206,227 (2006: RM 8,129,372) and on the weighted average number of shares in issue during the period of 46,259,800 (2006: 46,259,800).</t>
  </si>
  <si>
    <t xml:space="preserve">The unamortised portion of goodwill (RM 2,547,554) is deemed as the opening carrying amount. Goodwill is now tested for impairment annually, or more frequently if events or changes in circumstances indicate that it might be impaired. Thus, goodwill will be carried at carrying amount less accumulated impairment loss. Any impairment loss is recognised in the income statement and subsequent reversal is not allowed. </t>
  </si>
  <si>
    <t>Company Secretary</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</si>
</sst>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mm/dd/yy"/>
    <numFmt numFmtId="207" formatCode="_(* #,##0.0_);_(* \(#,##0.0\);_(* &quot;-&quot;_);_(@_)"/>
    <numFmt numFmtId="208" formatCode="_(* #,##0.00_);_(* \(#,##0.00\);_(* &quot;-&quot;_);_(@_)"/>
    <numFmt numFmtId="209" formatCode="_(* #,##0.000_);_(* \(#,##0.000\);_(* &quot;-&quot;???_);_(@_)"/>
    <numFmt numFmtId="210" formatCode="0.00_);\(0.00\)"/>
  </numFmts>
  <fonts count="22">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
      <b/>
      <u val="single"/>
      <sz val="10"/>
      <name val="Times New Roman"/>
      <family val="1"/>
    </font>
    <font>
      <b/>
      <sz val="10"/>
      <name val="Arial"/>
      <family val="0"/>
    </font>
    <font>
      <u val="single"/>
      <sz val="9"/>
      <name val="Times New Roman"/>
      <family val="1"/>
    </font>
    <font>
      <b/>
      <sz val="10"/>
      <name val="Terminal"/>
      <family val="3"/>
    </font>
    <font>
      <u val="single"/>
      <sz val="10"/>
      <name val="Times New Roman"/>
      <family val="1"/>
    </font>
    <font>
      <sz val="10"/>
      <name val="Tahoma"/>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12">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87"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vertical="top"/>
    </xf>
    <xf numFmtId="0" fontId="3" fillId="0" borderId="0" xfId="0" applyFont="1" applyFill="1" applyAlignment="1">
      <alignment/>
    </xf>
    <xf numFmtId="0" fontId="1" fillId="0" borderId="0" xfId="0" applyFont="1" applyFill="1" applyAlignment="1">
      <alignment/>
    </xf>
    <xf numFmtId="187"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87"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right"/>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 fillId="0" borderId="0" xfId="0" applyFont="1" applyFill="1" applyAlignment="1">
      <alignment horizontal="justify" vertical="top"/>
    </xf>
    <xf numFmtId="0" fontId="1" fillId="0" borderId="0" xfId="0" applyFont="1" applyFill="1" applyAlignment="1">
      <alignment horizontal="justify" vertical="top" wrapText="1"/>
    </xf>
    <xf numFmtId="171" fontId="7" fillId="0" borderId="0" xfId="15" applyFont="1" applyFill="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87"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87" fontId="7" fillId="0" borderId="0" xfId="15" applyNumberFormat="1"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xf>
    <xf numFmtId="0" fontId="1" fillId="0" borderId="0" xfId="0" applyFont="1" applyFill="1" applyAlignment="1">
      <alignment/>
    </xf>
    <xf numFmtId="187" fontId="2" fillId="0" borderId="0" xfId="0" applyNumberFormat="1" applyFont="1" applyAlignment="1">
      <alignment/>
    </xf>
    <xf numFmtId="0" fontId="3" fillId="0" borderId="0" xfId="0" applyFont="1" applyFill="1" applyAlignment="1">
      <alignment horizontal="justify" vertical="top"/>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87" fontId="2" fillId="0" borderId="0" xfId="15" applyNumberFormat="1" applyFont="1" applyFill="1" applyAlignment="1">
      <alignment/>
    </xf>
    <xf numFmtId="171"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15" fillId="0" borderId="0" xfId="21" applyFont="1" applyAlignment="1">
      <alignment vertical="top" wrapText="1"/>
      <protection/>
    </xf>
    <xf numFmtId="0" fontId="6" fillId="0" borderId="0" xfId="21" applyAlignment="1">
      <alignment horizontal="right" vertical="top" wrapText="1"/>
      <protection/>
    </xf>
    <xf numFmtId="0" fontId="7" fillId="0" borderId="0" xfId="21" applyFont="1" applyAlignment="1">
      <alignment horizontal="right" vertical="top" wrapText="1"/>
      <protection/>
    </xf>
    <xf numFmtId="0" fontId="6" fillId="0" borderId="0" xfId="21" applyAlignment="1">
      <alignment/>
      <protection/>
    </xf>
    <xf numFmtId="187" fontId="7" fillId="0" borderId="0" xfId="15" applyNumberFormat="1" applyFont="1" applyAlignment="1">
      <alignment/>
    </xf>
    <xf numFmtId="0" fontId="6" fillId="0" borderId="0" xfId="21" applyFill="1">
      <alignment/>
      <protection/>
    </xf>
    <xf numFmtId="0" fontId="6" fillId="0" borderId="0" xfId="21" applyFill="1" applyAlignment="1">
      <alignment horizontal="right" vertical="top" wrapText="1"/>
      <protection/>
    </xf>
    <xf numFmtId="0" fontId="3" fillId="0" borderId="0" xfId="0" applyFont="1" applyFill="1" applyAlignment="1">
      <alignment vertical="top"/>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0" fontId="6" fillId="0" borderId="0" xfId="21" applyFill="1" applyAlignment="1">
      <alignment wrapText="1"/>
      <protection/>
    </xf>
    <xf numFmtId="0" fontId="6" fillId="0" borderId="0" xfId="21" applyAlignment="1">
      <alignment wrapText="1"/>
      <protection/>
    </xf>
    <xf numFmtId="187" fontId="3" fillId="0" borderId="0" xfId="15" applyNumberFormat="1" applyFont="1" applyFill="1" applyBorder="1" applyAlignment="1">
      <alignment horizontal="right"/>
    </xf>
    <xf numFmtId="0" fontId="3" fillId="0" borderId="0" xfId="0" applyFont="1" applyFill="1" applyAlignment="1">
      <alignment wrapText="1"/>
    </xf>
    <xf numFmtId="187" fontId="6" fillId="0" borderId="0" xfId="21" applyNumberFormat="1" applyFill="1">
      <alignment/>
      <protection/>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5" fillId="0" borderId="0" xfId="0" applyFont="1" applyAlignment="1" quotePrefix="1">
      <alignment/>
    </xf>
    <xf numFmtId="0" fontId="16" fillId="0" borderId="0" xfId="0" applyFont="1" applyFill="1" applyBorder="1" applyAlignment="1">
      <alignment horizontal="left"/>
    </xf>
    <xf numFmtId="187"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87" fontId="6" fillId="0" borderId="0" xfId="21" applyNumberFormat="1" applyFill="1" applyAlignment="1">
      <alignment/>
      <protection/>
    </xf>
    <xf numFmtId="187" fontId="2" fillId="0" borderId="0" xfId="15" applyNumberFormat="1" applyFont="1" applyFill="1" applyBorder="1" applyAlignment="1">
      <alignment/>
    </xf>
    <xf numFmtId="187" fontId="2" fillId="0" borderId="0" xfId="15" applyNumberFormat="1" applyFont="1" applyAlignment="1">
      <alignment/>
    </xf>
    <xf numFmtId="0" fontId="16" fillId="0" borderId="0" xfId="0" applyFont="1" applyFill="1" applyBorder="1" applyAlignment="1" quotePrefix="1">
      <alignment horizontal="left"/>
    </xf>
    <xf numFmtId="187" fontId="6" fillId="0" borderId="0" xfId="21" applyNumberFormat="1" applyFill="1" applyAlignment="1">
      <alignment wrapText="1"/>
      <protection/>
    </xf>
    <xf numFmtId="187" fontId="7" fillId="0" borderId="0" xfId="15" applyNumberFormat="1" applyFont="1" applyBorder="1" applyAlignment="1">
      <alignment/>
    </xf>
    <xf numFmtId="0" fontId="1" fillId="0" borderId="0" xfId="0" applyFont="1" applyAlignment="1">
      <alignment horizontal="justify" vertical="top" wrapText="1"/>
    </xf>
    <xf numFmtId="0" fontId="7" fillId="0" borderId="0" xfId="21" applyFont="1">
      <alignment/>
      <protection/>
    </xf>
    <xf numFmtId="0" fontId="12" fillId="0" borderId="0" xfId="21" applyFont="1" applyAlignment="1">
      <alignment horizontal="center" vertical="top"/>
      <protection/>
    </xf>
    <xf numFmtId="0" fontId="12" fillId="0" borderId="0" xfId="21" applyFont="1" applyAlignment="1">
      <alignment horizontal="center"/>
      <protection/>
    </xf>
    <xf numFmtId="0" fontId="2" fillId="0" borderId="0" xfId="21" applyFont="1" applyAlignment="1">
      <alignment horizontal="left" vertical="top" wrapText="1"/>
      <protection/>
    </xf>
    <xf numFmtId="0" fontId="2" fillId="0" borderId="0" xfId="21" applyFont="1" applyAlignment="1" quotePrefix="1">
      <alignment horizontal="center" vertical="top" wrapText="1"/>
      <protection/>
    </xf>
    <xf numFmtId="0" fontId="3" fillId="0" borderId="0" xfId="0" applyFont="1" applyFill="1" applyAlignment="1">
      <alignment horizontal="justify" vertical="top" wrapText="1"/>
    </xf>
    <xf numFmtId="0" fontId="17" fillId="0" borderId="0" xfId="0" applyFont="1" applyAlignment="1">
      <alignment horizontal="justify" vertical="top" wrapText="1"/>
    </xf>
    <xf numFmtId="0" fontId="0" fillId="0" borderId="0" xfId="0" applyFont="1" applyAlignment="1">
      <alignment horizontal="justify" vertical="top" wrapText="1"/>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187" fontId="6" fillId="0" borderId="0" xfId="21" applyNumberFormat="1">
      <alignment/>
      <protection/>
    </xf>
    <xf numFmtId="0" fontId="6" fillId="0" borderId="0" xfId="21" applyBorder="1">
      <alignment/>
      <protection/>
    </xf>
    <xf numFmtId="0" fontId="11" fillId="0" borderId="0" xfId="0" applyFont="1" applyAlignment="1" quotePrefix="1">
      <alignment vertical="top" wrapText="1"/>
    </xf>
    <xf numFmtId="0" fontId="12" fillId="0" borderId="0" xfId="21" applyFont="1" applyAlignment="1">
      <alignment horizontal="right"/>
      <protection/>
    </xf>
    <xf numFmtId="187" fontId="2" fillId="0" borderId="0" xfId="15" applyNumberFormat="1" applyFont="1" applyAlignment="1" applyProtection="1" quotePrefix="1">
      <alignment horizontal="left"/>
      <protection/>
    </xf>
    <xf numFmtId="187" fontId="2" fillId="0" borderId="0" xfId="15" applyNumberFormat="1" applyFont="1" applyAlignment="1" applyProtection="1">
      <alignment horizontal="left"/>
      <protection/>
    </xf>
    <xf numFmtId="171" fontId="2" fillId="0" borderId="0" xfId="0" applyNumberFormat="1" applyFont="1" applyAlignment="1">
      <alignment horizontal="left"/>
    </xf>
    <xf numFmtId="187" fontId="2" fillId="0" borderId="0" xfId="15" applyNumberFormat="1" applyFont="1" applyAlignment="1" quotePrefix="1">
      <alignment horizontal="left"/>
    </xf>
    <xf numFmtId="0" fontId="3" fillId="0" borderId="0" xfId="0" applyFont="1" applyAlignment="1" quotePrefix="1">
      <alignment/>
    </xf>
    <xf numFmtId="0" fontId="1" fillId="0" borderId="0" xfId="0" applyFont="1" applyAlignment="1" quotePrefix="1">
      <alignment/>
    </xf>
    <xf numFmtId="187" fontId="7" fillId="0" borderId="0" xfId="15" applyNumberFormat="1" applyFont="1" applyAlignment="1">
      <alignment wrapText="1"/>
    </xf>
    <xf numFmtId="0" fontId="18" fillId="0" borderId="0" xfId="0" applyFont="1" applyAlignment="1">
      <alignment/>
    </xf>
    <xf numFmtId="0" fontId="6" fillId="0" borderId="0" xfId="21" applyFont="1">
      <alignment/>
      <protection/>
    </xf>
    <xf numFmtId="0" fontId="0" fillId="0" borderId="0" xfId="0" applyFont="1" applyFill="1" applyAlignment="1">
      <alignment horizontal="justify" vertical="top" wrapText="1"/>
    </xf>
    <xf numFmtId="0" fontId="17" fillId="0" borderId="0" xfId="0" applyFont="1" applyFill="1" applyAlignment="1">
      <alignment horizontal="justify" vertical="top" wrapText="1"/>
    </xf>
    <xf numFmtId="3" fontId="1" fillId="0" borderId="0" xfId="0" applyNumberFormat="1" applyFont="1" applyFill="1" applyAlignment="1">
      <alignment horizontal="right" vertical="top" wrapText="1"/>
    </xf>
    <xf numFmtId="169" fontId="1" fillId="0" borderId="0" xfId="0" applyNumberFormat="1" applyFont="1" applyFill="1" applyAlignment="1">
      <alignment horizontal="right" vertical="top" wrapText="1"/>
    </xf>
    <xf numFmtId="171" fontId="1" fillId="0" borderId="0" xfId="0" applyNumberFormat="1" applyFont="1" applyFill="1" applyAlignment="1">
      <alignment horizontal="right" vertical="top" wrapText="1"/>
    </xf>
    <xf numFmtId="187" fontId="1" fillId="0" borderId="0" xfId="0" applyNumberFormat="1" applyFont="1" applyFill="1" applyAlignment="1">
      <alignment horizontal="right" vertical="top" wrapText="1"/>
    </xf>
    <xf numFmtId="171" fontId="3" fillId="0" borderId="0" xfId="0" applyNumberFormat="1" applyFont="1" applyFill="1" applyBorder="1" applyAlignment="1">
      <alignment horizontal="right"/>
    </xf>
    <xf numFmtId="171"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169" fontId="2" fillId="0" borderId="0" xfId="15" applyNumberFormat="1" applyFont="1" applyFill="1" applyBorder="1" applyAlignment="1">
      <alignment/>
    </xf>
    <xf numFmtId="169" fontId="2" fillId="0" borderId="1" xfId="15" applyNumberFormat="1" applyFont="1" applyFill="1" applyBorder="1" applyAlignment="1">
      <alignment/>
    </xf>
    <xf numFmtId="0" fontId="2" fillId="0" borderId="0" xfId="0" applyFont="1" applyAlignment="1">
      <alignment horizontal="left" wrapText="1"/>
    </xf>
    <xf numFmtId="187"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171" fontId="7" fillId="0" borderId="0" xfId="15" applyFont="1" applyFill="1" applyAlignment="1">
      <alignment/>
    </xf>
    <xf numFmtId="171" fontId="2" fillId="0" borderId="0" xfId="15" applyFont="1" applyFill="1" applyAlignment="1">
      <alignment/>
    </xf>
    <xf numFmtId="187" fontId="2" fillId="0" borderId="0" xfId="15" applyNumberFormat="1" applyFont="1" applyFill="1" applyAlignment="1">
      <alignment/>
    </xf>
    <xf numFmtId="171" fontId="2" fillId="0" borderId="0" xfId="15" applyFont="1" applyFill="1" applyAlignment="1">
      <alignment horizontal="right"/>
    </xf>
    <xf numFmtId="171" fontId="7" fillId="0" borderId="0" xfId="15" applyFont="1" applyFill="1" applyAlignment="1">
      <alignment horizontal="right"/>
    </xf>
    <xf numFmtId="0" fontId="1" fillId="0" borderId="0" xfId="0" applyFont="1" applyAlignment="1">
      <alignment horizontal="left" vertical="top"/>
    </xf>
    <xf numFmtId="169" fontId="1" fillId="0" borderId="0" xfId="0" applyNumberFormat="1" applyFont="1" applyFill="1" applyAlignment="1">
      <alignment/>
    </xf>
    <xf numFmtId="169" fontId="1" fillId="0" borderId="0" xfId="0" applyNumberFormat="1" applyFont="1" applyFill="1" applyBorder="1" applyAlignment="1">
      <alignment/>
    </xf>
    <xf numFmtId="169" fontId="6" fillId="0" borderId="0" xfId="21" applyNumberFormat="1">
      <alignment/>
      <protection/>
    </xf>
    <xf numFmtId="169" fontId="3" fillId="0" borderId="0" xfId="0" applyNumberFormat="1" applyFont="1" applyFill="1" applyBorder="1" applyAlignment="1">
      <alignment horizontal="right"/>
    </xf>
    <xf numFmtId="169" fontId="7" fillId="0" borderId="0" xfId="0" applyNumberFormat="1" applyFont="1" applyFill="1" applyAlignment="1">
      <alignment horizontal="right"/>
    </xf>
    <xf numFmtId="169" fontId="2" fillId="0" borderId="0" xfId="15" applyNumberFormat="1" applyFont="1" applyFill="1" applyAlignment="1">
      <alignment/>
    </xf>
    <xf numFmtId="169" fontId="2" fillId="0" borderId="2" xfId="15" applyNumberFormat="1" applyFont="1" applyFill="1" applyBorder="1" applyAlignment="1">
      <alignment/>
    </xf>
    <xf numFmtId="169" fontId="2" fillId="0" borderId="0" xfId="15" applyNumberFormat="1" applyFont="1" applyFill="1" applyBorder="1" applyAlignment="1">
      <alignment/>
    </xf>
    <xf numFmtId="169" fontId="2" fillId="0" borderId="3" xfId="15" applyNumberFormat="1" applyFont="1" applyFill="1" applyBorder="1" applyAlignment="1">
      <alignment/>
    </xf>
    <xf numFmtId="169" fontId="2" fillId="0" borderId="4" xfId="15" applyNumberFormat="1" applyFont="1" applyFill="1" applyBorder="1" applyAlignment="1">
      <alignment/>
    </xf>
    <xf numFmtId="169" fontId="7" fillId="0" borderId="0" xfId="15" applyNumberFormat="1" applyFont="1" applyFill="1" applyBorder="1" applyAlignment="1">
      <alignment/>
    </xf>
    <xf numFmtId="169" fontId="2" fillId="0" borderId="1" xfId="15" applyNumberFormat="1" applyFont="1" applyFill="1" applyBorder="1" applyAlignment="1">
      <alignment/>
    </xf>
    <xf numFmtId="169" fontId="1" fillId="0" borderId="0" xfId="0" applyNumberFormat="1" applyFont="1" applyAlignment="1">
      <alignment/>
    </xf>
    <xf numFmtId="169" fontId="1" fillId="0" borderId="0" xfId="0" applyNumberFormat="1" applyFont="1" applyBorder="1" applyAlignment="1">
      <alignment/>
    </xf>
    <xf numFmtId="169" fontId="7" fillId="0" borderId="0" xfId="15" applyNumberFormat="1" applyFont="1" applyFill="1" applyAlignment="1">
      <alignment/>
    </xf>
    <xf numFmtId="169" fontId="7" fillId="0" borderId="2" xfId="15" applyNumberFormat="1" applyFont="1" applyFill="1" applyBorder="1" applyAlignment="1">
      <alignment/>
    </xf>
    <xf numFmtId="169" fontId="7" fillId="0" borderId="3" xfId="15" applyNumberFormat="1" applyFont="1" applyFill="1" applyBorder="1" applyAlignment="1">
      <alignment/>
    </xf>
    <xf numFmtId="169" fontId="7" fillId="0" borderId="4" xfId="15" applyNumberFormat="1" applyFont="1" applyFill="1" applyBorder="1" applyAlignment="1">
      <alignment/>
    </xf>
    <xf numFmtId="169" fontId="7" fillId="0" borderId="1" xfId="15" applyNumberFormat="1" applyFont="1" applyFill="1" applyBorder="1" applyAlignment="1">
      <alignment/>
    </xf>
    <xf numFmtId="169" fontId="3" fillId="0" borderId="0" xfId="15" applyNumberFormat="1" applyFont="1" applyFill="1" applyBorder="1" applyAlignment="1">
      <alignment horizontal="right"/>
    </xf>
    <xf numFmtId="169" fontId="3" fillId="0" borderId="1" xfId="15" applyNumberFormat="1" applyFont="1" applyFill="1" applyBorder="1" applyAlignment="1">
      <alignment/>
    </xf>
    <xf numFmtId="169" fontId="3" fillId="0" borderId="1" xfId="15" applyNumberFormat="1" applyFont="1" applyFill="1" applyBorder="1" applyAlignment="1">
      <alignment horizontal="right"/>
    </xf>
    <xf numFmtId="169" fontId="3" fillId="0" borderId="3" xfId="15" applyNumberFormat="1" applyFont="1" applyFill="1" applyBorder="1" applyAlignment="1">
      <alignment horizontal="right"/>
    </xf>
    <xf numFmtId="169" fontId="3" fillId="0" borderId="0" xfId="15" applyNumberFormat="1" applyFont="1" applyFill="1" applyAlignment="1">
      <alignment/>
    </xf>
    <xf numFmtId="169" fontId="3" fillId="0" borderId="0" xfId="0" applyNumberFormat="1" applyFont="1" applyFill="1" applyAlignment="1">
      <alignment wrapText="1"/>
    </xf>
    <xf numFmtId="169" fontId="3" fillId="0" borderId="0" xfId="15" applyNumberFormat="1" applyFont="1" applyFill="1" applyAlignment="1">
      <alignment wrapText="1"/>
    </xf>
    <xf numFmtId="169" fontId="3" fillId="0" borderId="1" xfId="15" applyNumberFormat="1" applyFont="1" applyFill="1" applyBorder="1" applyAlignment="1">
      <alignment wrapText="1"/>
    </xf>
    <xf numFmtId="169" fontId="3" fillId="0" borderId="0" xfId="0" applyNumberFormat="1" applyFont="1" applyFill="1" applyAlignment="1">
      <alignment/>
    </xf>
    <xf numFmtId="169" fontId="3" fillId="0" borderId="0" xfId="0" applyNumberFormat="1" applyFont="1" applyFill="1" applyBorder="1" applyAlignment="1">
      <alignment/>
    </xf>
    <xf numFmtId="169" fontId="3" fillId="0" borderId="1" xfId="0" applyNumberFormat="1" applyFont="1" applyFill="1" applyBorder="1" applyAlignment="1">
      <alignment/>
    </xf>
    <xf numFmtId="169" fontId="3" fillId="0" borderId="4" xfId="0" applyNumberFormat="1" applyFont="1" applyFill="1" applyBorder="1" applyAlignment="1">
      <alignment/>
    </xf>
    <xf numFmtId="169" fontId="1" fillId="0" borderId="0" xfId="15" applyNumberFormat="1" applyFont="1" applyFill="1" applyBorder="1" applyAlignment="1">
      <alignment horizontal="right"/>
    </xf>
    <xf numFmtId="169" fontId="1" fillId="0" borderId="0" xfId="15" applyNumberFormat="1" applyFont="1" applyFill="1" applyAlignment="1">
      <alignment/>
    </xf>
    <xf numFmtId="169" fontId="1" fillId="0" borderId="1" xfId="15" applyNumberFormat="1" applyFont="1" applyFill="1" applyBorder="1" applyAlignment="1">
      <alignment horizontal="right"/>
    </xf>
    <xf numFmtId="169" fontId="1" fillId="0" borderId="1" xfId="15" applyNumberFormat="1" applyFont="1" applyFill="1" applyBorder="1" applyAlignment="1">
      <alignment/>
    </xf>
    <xf numFmtId="169" fontId="1" fillId="0" borderId="3" xfId="15" applyNumberFormat="1" applyFont="1" applyFill="1" applyBorder="1" applyAlignment="1">
      <alignment horizontal="right"/>
    </xf>
    <xf numFmtId="169" fontId="1" fillId="0" borderId="0" xfId="0" applyNumberFormat="1" applyFont="1" applyFill="1" applyBorder="1" applyAlignment="1">
      <alignment horizontal="right"/>
    </xf>
    <xf numFmtId="169" fontId="1" fillId="0" borderId="0" xfId="0" applyNumberFormat="1" applyFont="1" applyFill="1" applyAlignment="1">
      <alignment wrapText="1"/>
    </xf>
    <xf numFmtId="169" fontId="1" fillId="0" borderId="0" xfId="15" applyNumberFormat="1" applyFont="1" applyFill="1" applyAlignment="1">
      <alignment wrapText="1"/>
    </xf>
    <xf numFmtId="169" fontId="1" fillId="0" borderId="1" xfId="15" applyNumberFormat="1" applyFont="1" applyFill="1" applyBorder="1" applyAlignment="1">
      <alignment wrapText="1"/>
    </xf>
    <xf numFmtId="169" fontId="1" fillId="0" borderId="1" xfId="0" applyNumberFormat="1" applyFont="1" applyFill="1" applyBorder="1" applyAlignment="1">
      <alignment/>
    </xf>
    <xf numFmtId="169" fontId="1" fillId="0" borderId="4" xfId="0" applyNumberFormat="1" applyFont="1" applyFill="1" applyBorder="1" applyAlignment="1">
      <alignment/>
    </xf>
    <xf numFmtId="0" fontId="1" fillId="0" borderId="0" xfId="0" applyFont="1" applyAlignment="1">
      <alignment vertical="top"/>
    </xf>
    <xf numFmtId="169" fontId="1" fillId="0" borderId="0" xfId="0" applyNumberFormat="1" applyFont="1" applyFill="1" applyAlignment="1">
      <alignment horizontal="justify" vertical="top"/>
    </xf>
    <xf numFmtId="169" fontId="1" fillId="0" borderId="0" xfId="0" applyNumberFormat="1" applyFont="1" applyFill="1" applyAlignment="1">
      <alignment horizontal="right"/>
    </xf>
    <xf numFmtId="169" fontId="1" fillId="0" borderId="0" xfId="0" applyNumberFormat="1" applyFont="1" applyFill="1" applyAlignment="1">
      <alignment horizontal="right" vertical="top"/>
    </xf>
    <xf numFmtId="169" fontId="1" fillId="0" borderId="0" xfId="15" applyNumberFormat="1" applyFont="1" applyFill="1" applyAlignment="1">
      <alignment horizontal="right"/>
    </xf>
    <xf numFmtId="169" fontId="1" fillId="0" borderId="0" xfId="0" applyNumberFormat="1" applyFont="1" applyAlignment="1">
      <alignment horizontal="right" vertical="top"/>
    </xf>
    <xf numFmtId="169" fontId="1" fillId="0" borderId="0" xfId="0" applyNumberFormat="1" applyFont="1" applyAlignment="1">
      <alignment horizontal="right"/>
    </xf>
    <xf numFmtId="0" fontId="20" fillId="0" borderId="0" xfId="0" applyFont="1" applyAlignment="1">
      <alignment vertical="top"/>
    </xf>
    <xf numFmtId="169" fontId="1" fillId="0" borderId="4" xfId="0" applyNumberFormat="1" applyFont="1" applyBorder="1" applyAlignment="1">
      <alignment horizontal="right"/>
    </xf>
    <xf numFmtId="0" fontId="1" fillId="0" borderId="0" xfId="0" applyFont="1" applyFill="1" applyAlignment="1">
      <alignment horizontal="justify"/>
    </xf>
    <xf numFmtId="187" fontId="1" fillId="0" borderId="0" xfId="15" applyNumberFormat="1" applyFont="1" applyFill="1" applyAlignment="1">
      <alignment horizontal="justify"/>
    </xf>
    <xf numFmtId="0" fontId="1" fillId="0" borderId="0" xfId="0" applyFont="1" applyFill="1" applyBorder="1" applyAlignment="1">
      <alignment horizontal="justify"/>
    </xf>
    <xf numFmtId="0" fontId="3" fillId="0" borderId="0" xfId="0" applyFont="1" applyFill="1" applyBorder="1" applyAlignment="1">
      <alignment horizontal="right" vertical="justify"/>
    </xf>
    <xf numFmtId="14" fontId="3" fillId="0" borderId="0" xfId="0" applyNumberFormat="1" applyFont="1" applyFill="1" applyBorder="1" applyAlignment="1">
      <alignment horizontal="right"/>
    </xf>
    <xf numFmtId="169" fontId="1" fillId="0" borderId="0" xfId="0" applyNumberFormat="1" applyFont="1" applyFill="1" applyBorder="1" applyAlignment="1">
      <alignment/>
    </xf>
    <xf numFmtId="169" fontId="3" fillId="0" borderId="0" xfId="0" applyNumberFormat="1" applyFont="1" applyFill="1" applyBorder="1" applyAlignment="1">
      <alignment horizontal="right" vertical="justify"/>
    </xf>
    <xf numFmtId="0" fontId="20" fillId="0" borderId="0" xfId="0" applyFont="1" applyAlignment="1">
      <alignment/>
    </xf>
    <xf numFmtId="169" fontId="1" fillId="0" borderId="4" xfId="0" applyNumberFormat="1" applyFont="1" applyFill="1" applyBorder="1" applyAlignment="1">
      <alignment horizontal="right"/>
    </xf>
    <xf numFmtId="10" fontId="1" fillId="0" borderId="0" xfId="22" applyNumberFormat="1" applyFont="1" applyFill="1" applyBorder="1" applyAlignment="1">
      <alignment/>
    </xf>
    <xf numFmtId="169" fontId="7" fillId="0" borderId="5" xfId="15" applyNumberFormat="1" applyFont="1" applyBorder="1" applyAlignment="1">
      <alignment/>
    </xf>
    <xf numFmtId="169" fontId="7" fillId="0" borderId="2" xfId="15" applyNumberFormat="1" applyFont="1" applyBorder="1" applyAlignment="1">
      <alignment/>
    </xf>
    <xf numFmtId="169" fontId="7" fillId="0" borderId="6" xfId="15" applyNumberFormat="1" applyFont="1" applyBorder="1" applyAlignment="1">
      <alignment/>
    </xf>
    <xf numFmtId="169" fontId="7" fillId="0" borderId="7" xfId="15" applyNumberFormat="1" applyFont="1" applyBorder="1" applyAlignment="1">
      <alignment/>
    </xf>
    <xf numFmtId="169" fontId="7" fillId="0" borderId="0" xfId="15" applyNumberFormat="1" applyFont="1" applyBorder="1" applyAlignment="1">
      <alignment/>
    </xf>
    <xf numFmtId="169" fontId="7" fillId="0" borderId="0" xfId="15" applyNumberFormat="1" applyFont="1" applyAlignment="1">
      <alignment wrapText="1"/>
    </xf>
    <xf numFmtId="169" fontId="2" fillId="0" borderId="0" xfId="15" applyNumberFormat="1" applyFont="1" applyAlignment="1">
      <alignment wrapText="1"/>
    </xf>
    <xf numFmtId="169" fontId="7" fillId="0" borderId="8" xfId="15" applyNumberFormat="1" applyFont="1" applyBorder="1" applyAlignment="1">
      <alignment/>
    </xf>
    <xf numFmtId="169" fontId="7" fillId="0" borderId="1" xfId="15" applyNumberFormat="1" applyFont="1" applyBorder="1" applyAlignment="1">
      <alignment/>
    </xf>
    <xf numFmtId="169" fontId="2" fillId="0" borderId="1" xfId="15" applyNumberFormat="1" applyFont="1" applyBorder="1" applyAlignment="1">
      <alignment wrapText="1"/>
    </xf>
    <xf numFmtId="169" fontId="7" fillId="0" borderId="0" xfId="15" applyNumberFormat="1" applyFont="1" applyAlignment="1">
      <alignment/>
    </xf>
    <xf numFmtId="169" fontId="7" fillId="0" borderId="0" xfId="15" applyNumberFormat="1" applyFont="1" applyBorder="1" applyAlignment="1">
      <alignment/>
    </xf>
    <xf numFmtId="169" fontId="7" fillId="0" borderId="0" xfId="15" applyNumberFormat="1" applyFont="1" applyBorder="1" applyAlignment="1">
      <alignment wrapText="1"/>
    </xf>
    <xf numFmtId="169" fontId="7" fillId="0" borderId="0" xfId="15" applyNumberFormat="1" applyFont="1" applyAlignment="1">
      <alignment/>
    </xf>
    <xf numFmtId="169" fontId="7" fillId="0" borderId="4" xfId="15" applyNumberFormat="1" applyFont="1" applyBorder="1" applyAlignment="1">
      <alignment/>
    </xf>
    <xf numFmtId="169" fontId="2" fillId="0" borderId="0" xfId="15" applyNumberFormat="1" applyFont="1" applyAlignment="1">
      <alignment/>
    </xf>
    <xf numFmtId="169" fontId="2" fillId="0" borderId="0" xfId="15" applyNumberFormat="1" applyFont="1" applyAlignment="1">
      <alignment/>
    </xf>
    <xf numFmtId="169" fontId="2" fillId="0" borderId="0" xfId="15" applyNumberFormat="1" applyFont="1" applyBorder="1" applyAlignment="1">
      <alignment/>
    </xf>
    <xf numFmtId="169" fontId="2" fillId="0" borderId="1" xfId="15" applyNumberFormat="1" applyFont="1" applyBorder="1" applyAlignment="1">
      <alignment/>
    </xf>
    <xf numFmtId="169" fontId="2" fillId="0" borderId="4" xfId="15" applyNumberFormat="1" applyFont="1" applyBorder="1" applyAlignment="1">
      <alignment/>
    </xf>
    <xf numFmtId="169" fontId="2" fillId="0" borderId="1" xfId="15" applyNumberFormat="1" applyFont="1" applyFill="1" applyBorder="1" applyAlignment="1">
      <alignment wrapText="1"/>
    </xf>
    <xf numFmtId="169" fontId="7" fillId="0" borderId="0" xfId="15" applyNumberFormat="1" applyFont="1" applyFill="1" applyBorder="1" applyAlignment="1">
      <alignment vertical="center"/>
    </xf>
    <xf numFmtId="169" fontId="2" fillId="0" borderId="0" xfId="15" applyNumberFormat="1" applyFont="1" applyFill="1" applyBorder="1" applyAlignment="1">
      <alignment vertical="center"/>
    </xf>
    <xf numFmtId="169" fontId="2" fillId="0" borderId="0" xfId="15" applyNumberFormat="1" applyFont="1" applyBorder="1" applyAlignment="1">
      <alignment/>
    </xf>
    <xf numFmtId="169" fontId="7" fillId="0" borderId="1" xfId="15" applyNumberFormat="1" applyFont="1" applyFill="1" applyBorder="1" applyAlignment="1">
      <alignment vertical="center"/>
    </xf>
    <xf numFmtId="169" fontId="2" fillId="0" borderId="1" xfId="15" applyNumberFormat="1" applyFont="1" applyFill="1" applyBorder="1" applyAlignment="1">
      <alignment vertical="center"/>
    </xf>
    <xf numFmtId="169" fontId="7" fillId="0" borderId="0" xfId="15" applyNumberFormat="1" applyFont="1" applyFill="1" applyBorder="1" applyAlignment="1">
      <alignment/>
    </xf>
    <xf numFmtId="169" fontId="7" fillId="0" borderId="1" xfId="15" applyNumberFormat="1" applyFont="1" applyFill="1" applyBorder="1" applyAlignment="1">
      <alignment wrapText="1"/>
    </xf>
    <xf numFmtId="169" fontId="2" fillId="0" borderId="0" xfId="15" applyNumberFormat="1" applyFont="1" applyBorder="1" applyAlignment="1">
      <alignment wrapText="1"/>
    </xf>
    <xf numFmtId="169" fontId="7" fillId="0" borderId="1" xfId="15" applyNumberFormat="1" applyFont="1" applyFill="1" applyBorder="1" applyAlignment="1">
      <alignment/>
    </xf>
    <xf numFmtId="169" fontId="7" fillId="0" borderId="4" xfId="15" applyNumberFormat="1" applyFont="1" applyFill="1" applyBorder="1" applyAlignment="1">
      <alignment/>
    </xf>
    <xf numFmtId="169" fontId="2" fillId="0" borderId="4" xfId="15" applyNumberFormat="1" applyFont="1" applyFill="1" applyBorder="1" applyAlignment="1">
      <alignment/>
    </xf>
    <xf numFmtId="169" fontId="7" fillId="0" borderId="4" xfId="15" applyNumberFormat="1" applyFont="1" applyFill="1" applyBorder="1" applyAlignment="1">
      <alignment vertical="center"/>
    </xf>
    <xf numFmtId="169" fontId="2" fillId="0" borderId="4" xfId="15" applyNumberFormat="1" applyFont="1" applyFill="1" applyBorder="1" applyAlignment="1">
      <alignment vertical="center"/>
    </xf>
    <xf numFmtId="169" fontId="2" fillId="0" borderId="0" xfId="15" applyNumberFormat="1" applyFont="1" applyAlignment="1">
      <alignment vertical="center"/>
    </xf>
    <xf numFmtId="169" fontId="7" fillId="0" borderId="9" xfId="15" applyNumberFormat="1" applyFont="1" applyFill="1" applyBorder="1" applyAlignment="1">
      <alignment/>
    </xf>
    <xf numFmtId="169" fontId="2" fillId="0" borderId="9" xfId="15" applyNumberFormat="1" applyFont="1" applyFill="1" applyBorder="1" applyAlignment="1">
      <alignment/>
    </xf>
    <xf numFmtId="169" fontId="7" fillId="0" borderId="10" xfId="15" applyNumberFormat="1" applyFont="1" applyFill="1" applyBorder="1" applyAlignment="1">
      <alignment/>
    </xf>
    <xf numFmtId="169" fontId="2" fillId="0" borderId="10" xfId="15" applyNumberFormat="1" applyFont="1" applyFill="1" applyBorder="1" applyAlignment="1">
      <alignment/>
    </xf>
    <xf numFmtId="169" fontId="7" fillId="0" borderId="11" xfId="15" applyNumberFormat="1" applyFont="1" applyFill="1" applyBorder="1" applyAlignment="1">
      <alignment/>
    </xf>
    <xf numFmtId="169" fontId="2" fillId="0" borderId="11" xfId="15" applyNumberFormat="1" applyFont="1" applyFill="1" applyBorder="1" applyAlignment="1">
      <alignment/>
    </xf>
    <xf numFmtId="0" fontId="21" fillId="0" borderId="0" xfId="0" applyFont="1" applyAlignment="1">
      <alignment/>
    </xf>
    <xf numFmtId="0" fontId="1" fillId="0" borderId="0" xfId="0" applyFont="1" applyFill="1" applyAlignment="1">
      <alignment horizontal="left" vertical="top" wrapText="1"/>
    </xf>
    <xf numFmtId="0" fontId="20" fillId="0" borderId="0" xfId="0" applyFont="1" applyFill="1" applyBorder="1" applyAlignment="1">
      <alignment/>
    </xf>
    <xf numFmtId="169" fontId="2" fillId="0" borderId="12" xfId="15" applyNumberFormat="1" applyFont="1" applyBorder="1" applyAlignment="1">
      <alignment/>
    </xf>
    <xf numFmtId="169" fontId="2" fillId="0" borderId="13" xfId="15" applyNumberFormat="1" applyFont="1" applyBorder="1" applyAlignment="1">
      <alignment/>
    </xf>
    <xf numFmtId="169" fontId="1" fillId="0" borderId="0" xfId="0" applyNumberFormat="1" applyFont="1" applyFill="1" applyAlignment="1">
      <alignment horizontal="justify" vertical="top" wrapText="1"/>
    </xf>
    <xf numFmtId="0" fontId="1" fillId="0" borderId="0" xfId="0" applyFont="1" applyAlignment="1" quotePrefix="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9" fillId="0" borderId="0" xfId="0" applyFont="1" applyAlignment="1">
      <alignment/>
    </xf>
    <xf numFmtId="169" fontId="1" fillId="0" borderId="4" xfId="0" applyNumberFormat="1" applyFont="1" applyBorder="1" applyAlignment="1">
      <alignment horizontal="right" vertical="top"/>
    </xf>
    <xf numFmtId="187" fontId="7" fillId="0" borderId="1" xfId="15" applyNumberFormat="1" applyFont="1" applyBorder="1" applyAlignment="1">
      <alignment wrapText="1"/>
    </xf>
    <xf numFmtId="187" fontId="7" fillId="0" borderId="1" xfId="15" applyNumberFormat="1" applyFont="1" applyBorder="1" applyAlignment="1">
      <alignment/>
    </xf>
    <xf numFmtId="187" fontId="7" fillId="0" borderId="2" xfId="15" applyNumberFormat="1" applyFont="1" applyBorder="1" applyAlignment="1">
      <alignment wrapText="1"/>
    </xf>
    <xf numFmtId="187" fontId="7" fillId="0" borderId="2" xfId="15" applyNumberFormat="1" applyFont="1" applyBorder="1" applyAlignment="1">
      <alignment/>
    </xf>
    <xf numFmtId="0" fontId="17" fillId="0" borderId="0" xfId="0" applyFont="1" applyAlignment="1">
      <alignment horizontal="justify" vertical="top" wrapText="1"/>
    </xf>
    <xf numFmtId="0" fontId="3" fillId="0" borderId="0" xfId="0" applyFont="1" applyFill="1" applyAlignment="1">
      <alignment horizontal="left"/>
    </xf>
    <xf numFmtId="0" fontId="1" fillId="0" borderId="0" xfId="0" applyFont="1" applyFill="1" applyAlignment="1">
      <alignment horizontal="left" wrapText="1"/>
    </xf>
    <xf numFmtId="0" fontId="3" fillId="0" borderId="0" xfId="0" applyFont="1" applyFill="1" applyAlignment="1">
      <alignment horizontal="left" vertical="top" wrapText="1"/>
    </xf>
    <xf numFmtId="0" fontId="1" fillId="0" borderId="0" xfId="0" applyFont="1" applyAlignment="1">
      <alignment horizontal="justify"/>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2" fillId="0" borderId="0" xfId="0" applyNumberFormat="1" applyFont="1" applyAlignment="1">
      <alignment horizontal="left" wrapText="1"/>
    </xf>
    <xf numFmtId="0" fontId="4" fillId="0" borderId="0" xfId="0" applyFont="1" applyAlignment="1">
      <alignment horizontal="center"/>
    </xf>
    <xf numFmtId="0" fontId="6" fillId="0" borderId="0" xfId="0" applyFont="1" applyAlignment="1">
      <alignment horizontal="center"/>
    </xf>
    <xf numFmtId="0" fontId="2" fillId="0" borderId="0" xfId="21" applyFont="1" applyAlignment="1">
      <alignment vertical="top" wrapText="1"/>
      <protection/>
    </xf>
    <xf numFmtId="0" fontId="0" fillId="0" borderId="0" xfId="0" applyFont="1" applyAlignment="1">
      <alignment vertical="top" wrapText="1"/>
    </xf>
    <xf numFmtId="0" fontId="2" fillId="0" borderId="0" xfId="21" applyFont="1" applyAlignment="1">
      <alignment wrapText="1"/>
      <protection/>
    </xf>
    <xf numFmtId="0" fontId="7" fillId="0" borderId="0" xfId="21" applyFont="1" applyAlignment="1">
      <alignment wrapText="1"/>
      <protection/>
    </xf>
    <xf numFmtId="0" fontId="2" fillId="0" borderId="0" xfId="21" applyFont="1" applyAlignment="1">
      <alignment horizontal="left" vertical="top" wrapText="1"/>
      <protection/>
    </xf>
    <xf numFmtId="0" fontId="2" fillId="0" borderId="0" xfId="21" applyFont="1" applyBorder="1" applyAlignment="1">
      <alignment wrapText="1"/>
      <protection/>
    </xf>
    <xf numFmtId="0" fontId="7" fillId="0" borderId="0" xfId="21" applyFont="1" applyAlignment="1">
      <alignment horizontal="left" wrapText="1"/>
      <protection/>
    </xf>
    <xf numFmtId="0" fontId="7" fillId="0" borderId="1" xfId="21" applyFont="1" applyBorder="1" applyAlignment="1">
      <alignment horizontal="center"/>
      <protection/>
    </xf>
    <xf numFmtId="0" fontId="1" fillId="0" borderId="0" xfId="0" applyFont="1" applyFill="1" applyAlignment="1">
      <alignment horizontal="justify" vertical="top" wrapText="1"/>
    </xf>
    <xf numFmtId="0" fontId="4" fillId="0" borderId="0" xfId="0"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Alignment="1">
      <alignment horizontal="left"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0" xfId="0" applyFont="1" applyFill="1" applyAlignment="1">
      <alignment wrapText="1"/>
    </xf>
    <xf numFmtId="187"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Alignment="1">
      <alignment horizontal="justify" vertical="top"/>
    </xf>
    <xf numFmtId="0" fontId="1" fillId="0" borderId="0" xfId="0" applyFont="1" applyFill="1" applyAlignment="1">
      <alignment horizontal="justify" vertical="top"/>
    </xf>
    <xf numFmtId="0" fontId="3" fillId="0" borderId="0" xfId="0" applyFont="1" applyAlignment="1">
      <alignment horizontal="justify" vertical="top" wrapText="1"/>
    </xf>
    <xf numFmtId="0" fontId="3" fillId="0" borderId="0" xfId="0" applyFont="1" applyFill="1" applyBorder="1" applyAlignment="1">
      <alignment horizontal="left"/>
    </xf>
    <xf numFmtId="0" fontId="3" fillId="0" borderId="0" xfId="0" applyFont="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3"/>
  <sheetViews>
    <sheetView showGridLines="0" workbookViewId="0" topLeftCell="A13">
      <selection activeCell="A1" sqref="A1:G1"/>
    </sheetView>
  </sheetViews>
  <sheetFormatPr defaultColWidth="9.140625" defaultRowHeight="12.75"/>
  <cols>
    <col min="1" max="1" width="29.57421875" style="1" customWidth="1"/>
    <col min="2" max="2" width="0.9921875" style="1" customWidth="1"/>
    <col min="3" max="3" width="13.28125" style="14" customWidth="1"/>
    <col min="4" max="4" width="16.57421875" style="1" customWidth="1"/>
    <col min="5" max="5" width="1.7109375" style="1" customWidth="1"/>
    <col min="6" max="6" width="12.8515625" style="14" customWidth="1"/>
    <col min="7" max="7" width="16.7109375" style="1" customWidth="1"/>
    <col min="8" max="8" width="3.7109375" style="1" customWidth="1"/>
    <col min="9" max="16384" width="9.140625" style="1" customWidth="1"/>
  </cols>
  <sheetData>
    <row r="1" spans="1:9" ht="17.25">
      <c r="A1" s="281" t="s">
        <v>196</v>
      </c>
      <c r="B1" s="281"/>
      <c r="C1" s="281"/>
      <c r="D1" s="281"/>
      <c r="E1" s="281"/>
      <c r="F1" s="281"/>
      <c r="G1" s="281"/>
      <c r="H1" s="6"/>
      <c r="I1" s="6"/>
    </row>
    <row r="2" spans="1:9" ht="12.75">
      <c r="A2" s="282" t="s">
        <v>38</v>
      </c>
      <c r="B2" s="282"/>
      <c r="C2" s="282"/>
      <c r="D2" s="282"/>
      <c r="E2" s="282"/>
      <c r="F2" s="282"/>
      <c r="G2" s="282"/>
      <c r="H2" s="7"/>
      <c r="I2" s="7"/>
    </row>
    <row r="3" spans="6:7" ht="12.75">
      <c r="F3" s="284"/>
      <c r="G3" s="284"/>
    </row>
    <row r="4" spans="1:7" ht="13.5">
      <c r="A4" s="8" t="s">
        <v>327</v>
      </c>
      <c r="G4" s="3"/>
    </row>
    <row r="5" spans="1:7" ht="12.75">
      <c r="A5" s="9" t="s">
        <v>73</v>
      </c>
      <c r="G5" s="3"/>
    </row>
    <row r="6" spans="3:7" s="2" customFormat="1" ht="27" customHeight="1">
      <c r="C6" s="35"/>
      <c r="F6" s="35"/>
      <c r="G6" s="4"/>
    </row>
    <row r="7" ht="12.75">
      <c r="A7" s="3" t="s">
        <v>193</v>
      </c>
    </row>
    <row r="8" ht="18.75" customHeight="1"/>
    <row r="9" spans="3:7" s="20" customFormat="1" ht="11.25">
      <c r="C9" s="283" t="s">
        <v>329</v>
      </c>
      <c r="D9" s="283"/>
      <c r="F9" s="283" t="s">
        <v>330</v>
      </c>
      <c r="G9" s="283"/>
    </row>
    <row r="10" spans="3:7" ht="48.75" customHeight="1">
      <c r="C10" s="36" t="s">
        <v>41</v>
      </c>
      <c r="D10" s="18" t="s">
        <v>66</v>
      </c>
      <c r="E10" s="19"/>
      <c r="F10" s="36" t="s">
        <v>65</v>
      </c>
      <c r="G10" s="18" t="s">
        <v>42</v>
      </c>
    </row>
    <row r="11" spans="3:7" s="17" customFormat="1" ht="17.25" customHeight="1">
      <c r="C11" s="86" t="s">
        <v>328</v>
      </c>
      <c r="D11" s="86" t="s">
        <v>111</v>
      </c>
      <c r="E11" s="19"/>
      <c r="F11" s="37" t="str">
        <f>C11</f>
        <v>30/06/07</v>
      </c>
      <c r="G11" s="27" t="str">
        <f>D11</f>
        <v>30/06/06</v>
      </c>
    </row>
    <row r="12" spans="3:7" s="17" customFormat="1" ht="12">
      <c r="C12" s="38" t="s">
        <v>40</v>
      </c>
      <c r="D12" s="19" t="s">
        <v>40</v>
      </c>
      <c r="E12" s="19"/>
      <c r="F12" s="38" t="s">
        <v>40</v>
      </c>
      <c r="G12" s="19" t="s">
        <v>40</v>
      </c>
    </row>
    <row r="13" ht="9" customHeight="1"/>
    <row r="14" spans="1:7" s="17" customFormat="1" ht="18" customHeight="1">
      <c r="A14" s="59" t="s">
        <v>75</v>
      </c>
      <c r="B14" s="21"/>
      <c r="C14" s="232">
        <f>F14-205760</f>
        <v>83355</v>
      </c>
      <c r="D14" s="233">
        <v>76260</v>
      </c>
      <c r="E14" s="234"/>
      <c r="F14" s="232">
        <f>274357+14758</f>
        <v>289115</v>
      </c>
      <c r="G14" s="233">
        <v>286124</v>
      </c>
    </row>
    <row r="15" spans="1:7" s="17" customFormat="1" ht="18" customHeight="1">
      <c r="A15" s="59" t="s">
        <v>251</v>
      </c>
      <c r="B15" s="21"/>
      <c r="C15" s="235">
        <f>F15+199241</f>
        <v>-82666</v>
      </c>
      <c r="D15" s="236">
        <v>-71872</v>
      </c>
      <c r="E15" s="234"/>
      <c r="F15" s="235">
        <f>-265778-8039+55-8145</f>
        <v>-281907</v>
      </c>
      <c r="G15" s="236">
        <v>-273972</v>
      </c>
    </row>
    <row r="16" spans="1:7" s="17" customFormat="1" ht="18" customHeight="1">
      <c r="A16" s="58" t="s">
        <v>90</v>
      </c>
      <c r="B16" s="21"/>
      <c r="C16" s="232">
        <f>C14+C15</f>
        <v>689</v>
      </c>
      <c r="D16" s="233">
        <f>D14+D15</f>
        <v>4388</v>
      </c>
      <c r="E16" s="234"/>
      <c r="F16" s="232">
        <f>F14+F15</f>
        <v>7208</v>
      </c>
      <c r="G16" s="233">
        <f>G14+G15</f>
        <v>12152</v>
      </c>
    </row>
    <row r="17" spans="1:7" s="30" customFormat="1" ht="18" customHeight="1">
      <c r="A17" s="59" t="s">
        <v>249</v>
      </c>
      <c r="B17" s="57"/>
      <c r="C17" s="237">
        <f>F17-510</f>
        <v>236</v>
      </c>
      <c r="D17" s="138">
        <v>191</v>
      </c>
      <c r="E17" s="228"/>
      <c r="F17" s="237">
        <v>746</v>
      </c>
      <c r="G17" s="138">
        <v>743</v>
      </c>
    </row>
    <row r="18" spans="1:7" s="30" customFormat="1" ht="18" customHeight="1">
      <c r="A18" s="59" t="s">
        <v>81</v>
      </c>
      <c r="B18" s="57"/>
      <c r="C18" s="237">
        <f>F18-139</f>
        <v>93</v>
      </c>
      <c r="D18" s="138">
        <v>-121</v>
      </c>
      <c r="E18" s="228"/>
      <c r="F18" s="237">
        <v>232</v>
      </c>
      <c r="G18" s="138">
        <v>451</v>
      </c>
    </row>
    <row r="19" spans="1:7" s="133" customFormat="1" ht="18" customHeight="1">
      <c r="A19" s="59" t="s">
        <v>76</v>
      </c>
      <c r="C19" s="237">
        <f>F19+351</f>
        <v>-99</v>
      </c>
      <c r="D19" s="138">
        <v>-116</v>
      </c>
      <c r="E19" s="228"/>
      <c r="F19" s="237">
        <v>-450</v>
      </c>
      <c r="G19" s="138">
        <v>-428</v>
      </c>
    </row>
    <row r="20" spans="1:7" s="30" customFormat="1" ht="18" customHeight="1">
      <c r="A20" s="59" t="s">
        <v>250</v>
      </c>
      <c r="B20" s="57"/>
      <c r="C20" s="237">
        <f>F20+130</f>
        <v>0</v>
      </c>
      <c r="D20" s="138">
        <v>0</v>
      </c>
      <c r="E20" s="228"/>
      <c r="F20" s="237">
        <v>-130</v>
      </c>
      <c r="G20" s="138">
        <v>0</v>
      </c>
    </row>
    <row r="21" spans="1:7" s="76" customFormat="1" ht="18" customHeight="1">
      <c r="A21" s="75" t="s">
        <v>255</v>
      </c>
      <c r="C21" s="238">
        <f>F21+11</f>
        <v>-66</v>
      </c>
      <c r="D21" s="139">
        <v>0</v>
      </c>
      <c r="E21" s="239"/>
      <c r="F21" s="240">
        <v>-77</v>
      </c>
      <c r="G21" s="231">
        <v>0</v>
      </c>
    </row>
    <row r="22" spans="1:7" s="30" customFormat="1" ht="18" customHeight="1">
      <c r="A22" s="58" t="s">
        <v>116</v>
      </c>
      <c r="B22" s="57"/>
      <c r="C22" s="237">
        <f>SUM(C16:C21)</f>
        <v>853</v>
      </c>
      <c r="D22" s="138">
        <f>SUM(D16:D21)</f>
        <v>4342</v>
      </c>
      <c r="E22" s="228"/>
      <c r="F22" s="237">
        <f>SUM(F16:F21)</f>
        <v>7529</v>
      </c>
      <c r="G22" s="138">
        <f>SUM(G16:G21)</f>
        <v>12918</v>
      </c>
    </row>
    <row r="23" spans="1:7" s="23" customFormat="1" ht="18" customHeight="1">
      <c r="A23" s="134" t="s">
        <v>39</v>
      </c>
      <c r="C23" s="240">
        <f>F23+2242</f>
        <v>-753</v>
      </c>
      <c r="D23" s="139">
        <v>-1858</v>
      </c>
      <c r="E23" s="226"/>
      <c r="F23" s="240">
        <f>-2778-217</f>
        <v>-2995</v>
      </c>
      <c r="G23" s="139">
        <v>-4447</v>
      </c>
    </row>
    <row r="24" spans="1:7" s="137" customFormat="1" ht="18" customHeight="1" thickBot="1">
      <c r="A24" s="135" t="s">
        <v>117</v>
      </c>
      <c r="B24" s="136"/>
      <c r="C24" s="241">
        <f>SUM(C22:C23)</f>
        <v>100</v>
      </c>
      <c r="D24" s="242">
        <f>SUM(D22:D23)</f>
        <v>2484</v>
      </c>
      <c r="E24" s="226"/>
      <c r="F24" s="241">
        <f>SUM(F22:F23)</f>
        <v>4534</v>
      </c>
      <c r="G24" s="242">
        <f>SUM(G22:G23)</f>
        <v>8471</v>
      </c>
    </row>
    <row r="25" spans="1:7" s="17" customFormat="1" ht="18" customHeight="1">
      <c r="A25" s="24"/>
      <c r="B25" s="24"/>
      <c r="C25" s="164"/>
      <c r="D25" s="227"/>
      <c r="E25" s="227"/>
      <c r="F25" s="164"/>
      <c r="G25" s="227"/>
    </row>
    <row r="26" spans="1:7" s="17" customFormat="1" ht="18" customHeight="1">
      <c r="A26" s="59" t="s">
        <v>118</v>
      </c>
      <c r="B26" s="24"/>
      <c r="C26" s="164"/>
      <c r="D26" s="227"/>
      <c r="E26" s="227"/>
      <c r="F26" s="164"/>
      <c r="G26" s="227"/>
    </row>
    <row r="27" spans="1:7" s="17" customFormat="1" ht="18" customHeight="1">
      <c r="A27" s="59" t="s">
        <v>120</v>
      </c>
      <c r="B27" s="24"/>
      <c r="C27" s="164">
        <v>244</v>
      </c>
      <c r="D27" s="227">
        <v>122</v>
      </c>
      <c r="E27" s="227"/>
      <c r="F27" s="164">
        <v>328</v>
      </c>
      <c r="G27" s="227">
        <v>342</v>
      </c>
    </row>
    <row r="28" spans="1:7" s="17" customFormat="1" ht="18" customHeight="1">
      <c r="A28" s="59" t="s">
        <v>119</v>
      </c>
      <c r="B28" s="24"/>
      <c r="C28" s="164">
        <f>C24-C27</f>
        <v>-144</v>
      </c>
      <c r="D28" s="227">
        <f>D24-D27</f>
        <v>2362</v>
      </c>
      <c r="E28" s="227"/>
      <c r="F28" s="164">
        <f>F24-F27</f>
        <v>4206</v>
      </c>
      <c r="G28" s="227">
        <f>G24-G27</f>
        <v>8129</v>
      </c>
    </row>
    <row r="29" spans="1:7" s="21" customFormat="1" ht="18" customHeight="1" thickBot="1">
      <c r="A29" s="77"/>
      <c r="B29" s="78"/>
      <c r="C29" s="243">
        <f>C27+C28</f>
        <v>100</v>
      </c>
      <c r="D29" s="244">
        <f>D27+D28</f>
        <v>2484</v>
      </c>
      <c r="E29" s="245"/>
      <c r="F29" s="243">
        <f>F27+F28</f>
        <v>4534</v>
      </c>
      <c r="G29" s="244">
        <f>G27+G28</f>
        <v>8471</v>
      </c>
    </row>
    <row r="30" spans="1:7" s="17" customFormat="1" ht="18" customHeight="1">
      <c r="A30" s="24"/>
      <c r="B30" s="24"/>
      <c r="C30" s="39"/>
      <c r="D30" s="22"/>
      <c r="E30" s="22"/>
      <c r="F30" s="39"/>
      <c r="G30" s="22"/>
    </row>
    <row r="31" spans="1:7" s="17" customFormat="1" ht="18" customHeight="1">
      <c r="A31" s="140" t="s">
        <v>82</v>
      </c>
      <c r="B31" s="24"/>
      <c r="C31" s="141"/>
      <c r="D31" s="95"/>
      <c r="E31" s="95"/>
      <c r="F31" s="141"/>
      <c r="G31" s="95"/>
    </row>
    <row r="32" spans="1:7" s="40" customFormat="1" ht="18" customHeight="1">
      <c r="A32" s="142" t="s">
        <v>80</v>
      </c>
      <c r="B32" s="143"/>
      <c r="C32" s="144">
        <f>C28/'page 3-BS'!B17*100</f>
        <v>-0.311284046692607</v>
      </c>
      <c r="D32" s="145">
        <f>D28/'page 3-BS'!E17*100</f>
        <v>5.105923043666234</v>
      </c>
      <c r="E32" s="146"/>
      <c r="F32" s="144">
        <f>F28/'page 3-BS'!B17*100</f>
        <v>9.092088197146563</v>
      </c>
      <c r="G32" s="145">
        <f>G28/'page 3-BS'!E17*100</f>
        <v>17.572416774751403</v>
      </c>
    </row>
    <row r="33" spans="1:7" s="40" customFormat="1" ht="18" customHeight="1">
      <c r="A33" s="142" t="s">
        <v>109</v>
      </c>
      <c r="B33" s="143"/>
      <c r="C33" s="148" t="s">
        <v>93</v>
      </c>
      <c r="D33" s="147" t="s">
        <v>93</v>
      </c>
      <c r="E33" s="146"/>
      <c r="F33" s="148" t="s">
        <v>93</v>
      </c>
      <c r="G33" s="147" t="s">
        <v>93</v>
      </c>
    </row>
    <row r="34" spans="1:6" ht="12.75">
      <c r="A34" s="10"/>
      <c r="C34" s="13"/>
      <c r="F34" s="13"/>
    </row>
    <row r="35" spans="1:6" ht="15.75" customHeight="1">
      <c r="A35" s="10"/>
      <c r="C35" s="13"/>
      <c r="F35" s="13"/>
    </row>
    <row r="36" spans="1:3" ht="12.75">
      <c r="A36" s="10"/>
      <c r="C36" s="13"/>
    </row>
    <row r="37" spans="1:7" ht="36" customHeight="1">
      <c r="A37" s="280" t="s">
        <v>192</v>
      </c>
      <c r="B37" s="280"/>
      <c r="C37" s="280"/>
      <c r="D37" s="280"/>
      <c r="E37" s="280"/>
      <c r="F37" s="280"/>
      <c r="G37" s="280"/>
    </row>
    <row r="38" ht="27.75" customHeight="1"/>
    <row r="39" spans="1:3" ht="12.75">
      <c r="A39" s="10"/>
      <c r="C39" s="13"/>
    </row>
    <row r="40" spans="1:3" ht="12.75">
      <c r="A40" s="10"/>
      <c r="C40" s="13"/>
    </row>
    <row r="41" ht="12.75">
      <c r="A41" s="10"/>
    </row>
    <row r="42" ht="12.75">
      <c r="A42" s="10"/>
    </row>
    <row r="43" ht="12.75">
      <c r="A43" s="10"/>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Q38"/>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4" customWidth="1"/>
    <col min="10" max="10" width="11.57421875" style="14" customWidth="1"/>
    <col min="11" max="11" width="1.57421875" style="14" customWidth="1"/>
    <col min="12" max="12" width="13.28125" style="14" customWidth="1"/>
    <col min="13" max="13" width="0.9921875" style="1" customWidth="1"/>
    <col min="14" max="14" width="15.28125" style="14" customWidth="1"/>
    <col min="15" max="15" width="0.9921875" style="1" customWidth="1"/>
    <col min="16" max="16" width="13.421875" style="198" customWidth="1"/>
    <col min="17" max="17" width="11.28125" style="1" hidden="1" customWidth="1"/>
    <col min="18" max="18" width="1.28515625" style="1" customWidth="1"/>
    <col min="19" max="16384" width="9.140625" style="1" customWidth="1"/>
  </cols>
  <sheetData>
    <row r="1" spans="1:17" s="14" customFormat="1" ht="17.25">
      <c r="A1" s="298" t="str">
        <f>'page 1-IS'!A1:G1</f>
        <v>BINA GOODYEAR BERHAD (18645-H)</v>
      </c>
      <c r="B1" s="298"/>
      <c r="C1" s="298"/>
      <c r="D1" s="298"/>
      <c r="E1" s="298"/>
      <c r="F1" s="298"/>
      <c r="G1" s="298"/>
      <c r="H1" s="298"/>
      <c r="I1" s="298"/>
      <c r="J1" s="298"/>
      <c r="K1" s="298"/>
      <c r="L1" s="298"/>
      <c r="M1" s="298"/>
      <c r="N1" s="298"/>
      <c r="O1" s="298"/>
      <c r="P1" s="298"/>
      <c r="Q1" s="52"/>
    </row>
    <row r="2" spans="1:17" s="14" customFormat="1" ht="12.75">
      <c r="A2" s="299" t="str">
        <f>'page 1-IS'!A2:G2</f>
        <v>(Incorporated in Malaysia)</v>
      </c>
      <c r="B2" s="299"/>
      <c r="C2" s="299"/>
      <c r="D2" s="299"/>
      <c r="E2" s="299"/>
      <c r="F2" s="299"/>
      <c r="G2" s="299"/>
      <c r="H2" s="299"/>
      <c r="I2" s="299"/>
      <c r="J2" s="299"/>
      <c r="K2" s="299"/>
      <c r="L2" s="299"/>
      <c r="M2" s="299"/>
      <c r="N2" s="299"/>
      <c r="O2" s="299"/>
      <c r="P2" s="299"/>
      <c r="Q2" s="53"/>
    </row>
    <row r="3" s="14" customFormat="1" ht="12.75">
      <c r="P3" s="194"/>
    </row>
    <row r="4" spans="1:16" s="14" customFormat="1" ht="13.5">
      <c r="A4" s="54" t="str">
        <f>'page 1-IS'!A4</f>
        <v>Interim report for the financial period ended 30 June 2007</v>
      </c>
      <c r="P4" s="194"/>
    </row>
    <row r="5" spans="1:16" s="14" customFormat="1" ht="12.75">
      <c r="A5" s="55" t="s">
        <v>73</v>
      </c>
      <c r="P5" s="194"/>
    </row>
    <row r="6" spans="1:16" s="35" customFormat="1" ht="12.75">
      <c r="A6" s="41"/>
      <c r="B6" s="41"/>
      <c r="C6" s="41"/>
      <c r="D6" s="41"/>
      <c r="E6" s="56"/>
      <c r="F6" s="41"/>
      <c r="G6" s="41"/>
      <c r="H6" s="41"/>
      <c r="I6" s="41"/>
      <c r="J6" s="41"/>
      <c r="K6" s="41"/>
      <c r="L6" s="41"/>
      <c r="M6" s="41"/>
      <c r="N6" s="41"/>
      <c r="O6" s="41"/>
      <c r="P6" s="186"/>
    </row>
    <row r="7" spans="1:16" s="14" customFormat="1" ht="12.75">
      <c r="A7" s="13" t="s">
        <v>91</v>
      </c>
      <c r="P7" s="194"/>
    </row>
    <row r="8" s="14" customFormat="1" ht="12.75">
      <c r="P8" s="194"/>
    </row>
    <row r="9" spans="1:16" s="14" customFormat="1" ht="12.75">
      <c r="A9" s="13" t="s">
        <v>269</v>
      </c>
      <c r="B9" s="13"/>
      <c r="C9" s="13" t="s">
        <v>88</v>
      </c>
      <c r="P9" s="194"/>
    </row>
    <row r="10" spans="1:16" s="14" customFormat="1" ht="3" customHeight="1">
      <c r="A10" s="13"/>
      <c r="B10" s="13"/>
      <c r="C10" s="13"/>
      <c r="P10" s="194"/>
    </row>
    <row r="11" spans="1:16" s="14" customFormat="1" ht="27.75" customHeight="1">
      <c r="A11" s="13"/>
      <c r="B11" s="13"/>
      <c r="C11" s="308" t="s">
        <v>257</v>
      </c>
      <c r="D11" s="308"/>
      <c r="E11" s="308"/>
      <c r="F11" s="308"/>
      <c r="G11" s="308"/>
      <c r="H11" s="308"/>
      <c r="I11" s="308"/>
      <c r="J11" s="308"/>
      <c r="K11" s="308"/>
      <c r="L11" s="308"/>
      <c r="M11" s="308"/>
      <c r="N11" s="308"/>
      <c r="O11" s="308"/>
      <c r="P11" s="308"/>
    </row>
    <row r="12" s="14" customFormat="1" ht="3" customHeight="1">
      <c r="P12" s="194"/>
    </row>
    <row r="13" spans="1:17" s="13" customFormat="1" ht="12.75">
      <c r="A13" s="13" t="s">
        <v>270</v>
      </c>
      <c r="C13" s="13" t="s">
        <v>79</v>
      </c>
      <c r="E13" s="50"/>
      <c r="F13" s="50"/>
      <c r="G13" s="50"/>
      <c r="H13" s="50"/>
      <c r="I13" s="50"/>
      <c r="J13" s="50"/>
      <c r="K13" s="50"/>
      <c r="L13" s="50"/>
      <c r="M13" s="50"/>
      <c r="N13" s="50"/>
      <c r="O13" s="50"/>
      <c r="P13" s="195"/>
      <c r="Q13" s="50"/>
    </row>
    <row r="14" spans="3:17" s="14" customFormat="1" ht="3" customHeight="1">
      <c r="C14" s="31"/>
      <c r="D14" s="31"/>
      <c r="E14" s="31"/>
      <c r="F14" s="31"/>
      <c r="G14" s="31"/>
      <c r="H14" s="31"/>
      <c r="I14" s="31"/>
      <c r="J14" s="31"/>
      <c r="K14" s="31"/>
      <c r="L14" s="31"/>
      <c r="M14" s="31"/>
      <c r="N14" s="31"/>
      <c r="O14" s="31"/>
      <c r="P14" s="195"/>
      <c r="Q14" s="31"/>
    </row>
    <row r="15" spans="1:16" s="14" customFormat="1" ht="27.75" customHeight="1">
      <c r="A15" s="13"/>
      <c r="B15" s="13"/>
      <c r="C15" s="297" t="s">
        <v>258</v>
      </c>
      <c r="D15" s="297"/>
      <c r="E15" s="297"/>
      <c r="F15" s="297"/>
      <c r="G15" s="297"/>
      <c r="H15" s="297"/>
      <c r="I15" s="297"/>
      <c r="J15" s="297"/>
      <c r="K15" s="297"/>
      <c r="L15" s="297"/>
      <c r="M15" s="297"/>
      <c r="N15" s="297"/>
      <c r="O15" s="297"/>
      <c r="P15" s="297"/>
    </row>
    <row r="16" s="14" customFormat="1" ht="3" customHeight="1">
      <c r="P16" s="194"/>
    </row>
    <row r="17" spans="1:16" s="14" customFormat="1" ht="12.75">
      <c r="A17" s="13" t="s">
        <v>271</v>
      </c>
      <c r="B17" s="13"/>
      <c r="C17" s="13" t="s">
        <v>52</v>
      </c>
      <c r="D17" s="13"/>
      <c r="E17" s="13"/>
      <c r="F17" s="13"/>
      <c r="G17" s="13"/>
      <c r="P17" s="194"/>
    </row>
    <row r="18" spans="1:16" s="14" customFormat="1" ht="3" customHeight="1">
      <c r="A18" s="13"/>
      <c r="B18" s="13"/>
      <c r="C18" s="13"/>
      <c r="D18" s="13"/>
      <c r="E18" s="13"/>
      <c r="F18" s="13"/>
      <c r="G18" s="13"/>
      <c r="P18" s="194"/>
    </row>
    <row r="19" spans="1:16" s="14" customFormat="1" ht="18" customHeight="1">
      <c r="A19" s="13"/>
      <c r="B19" s="13"/>
      <c r="C19" s="297" t="s">
        <v>259</v>
      </c>
      <c r="D19" s="297"/>
      <c r="E19" s="297"/>
      <c r="F19" s="297"/>
      <c r="G19" s="297"/>
      <c r="H19" s="297"/>
      <c r="I19" s="297"/>
      <c r="J19" s="297"/>
      <c r="K19" s="297"/>
      <c r="L19" s="297"/>
      <c r="M19" s="297"/>
      <c r="N19" s="297"/>
      <c r="O19" s="297"/>
      <c r="P19" s="297"/>
    </row>
    <row r="20" spans="3:16" s="14" customFormat="1" ht="3" customHeight="1">
      <c r="C20" s="32"/>
      <c r="D20" s="32"/>
      <c r="E20" s="32"/>
      <c r="F20" s="32"/>
      <c r="G20" s="32"/>
      <c r="H20" s="32"/>
      <c r="I20" s="32"/>
      <c r="J20" s="32"/>
      <c r="K20" s="32"/>
      <c r="L20" s="32"/>
      <c r="M20" s="32"/>
      <c r="N20" s="32"/>
      <c r="O20" s="32"/>
      <c r="P20" s="128"/>
    </row>
    <row r="21" spans="1:16" s="14" customFormat="1" ht="12.75">
      <c r="A21" s="13" t="s">
        <v>272</v>
      </c>
      <c r="B21" s="13"/>
      <c r="C21" s="13" t="s">
        <v>60</v>
      </c>
      <c r="D21" s="13"/>
      <c r="E21" s="13"/>
      <c r="P21" s="196"/>
    </row>
    <row r="22" s="14" customFormat="1" ht="3" customHeight="1">
      <c r="P22" s="196"/>
    </row>
    <row r="23" spans="3:16" s="14" customFormat="1" ht="18" customHeight="1">
      <c r="C23" s="308" t="s">
        <v>313</v>
      </c>
      <c r="D23" s="308"/>
      <c r="E23" s="308"/>
      <c r="F23" s="308"/>
      <c r="G23" s="308"/>
      <c r="H23" s="308"/>
      <c r="I23" s="308"/>
      <c r="J23" s="308"/>
      <c r="K23" s="308"/>
      <c r="L23" s="308"/>
      <c r="M23" s="308"/>
      <c r="N23" s="308"/>
      <c r="O23" s="308"/>
      <c r="P23" s="308"/>
    </row>
    <row r="24" spans="1:14" s="192" customFormat="1" ht="3" customHeight="1">
      <c r="A24" s="192" t="s">
        <v>64</v>
      </c>
      <c r="I24" s="51"/>
      <c r="J24" s="51"/>
      <c r="K24" s="51"/>
      <c r="L24" s="51"/>
      <c r="N24" s="51"/>
    </row>
    <row r="25" spans="3:16" s="192" customFormat="1" ht="15" customHeight="1">
      <c r="C25" s="199" t="s">
        <v>312</v>
      </c>
      <c r="I25" s="51"/>
      <c r="J25" s="51"/>
      <c r="K25" s="51"/>
      <c r="L25" s="51"/>
      <c r="N25" s="51"/>
      <c r="P25" s="197" t="s">
        <v>40</v>
      </c>
    </row>
    <row r="26" spans="3:16" s="192" customFormat="1" ht="30" customHeight="1">
      <c r="C26" s="307" t="s">
        <v>317</v>
      </c>
      <c r="D26" s="307"/>
      <c r="E26" s="307"/>
      <c r="F26" s="307"/>
      <c r="G26" s="307"/>
      <c r="H26" s="307"/>
      <c r="I26" s="307"/>
      <c r="J26" s="307"/>
      <c r="K26" s="307"/>
      <c r="L26" s="307"/>
      <c r="M26" s="307"/>
      <c r="N26" s="307"/>
      <c r="P26" s="197"/>
    </row>
    <row r="27" spans="3:16" s="192" customFormat="1" ht="12.75">
      <c r="C27" s="258" t="s">
        <v>314</v>
      </c>
      <c r="D27" s="252"/>
      <c r="E27" s="252"/>
      <c r="F27" s="252"/>
      <c r="G27" s="252"/>
      <c r="H27" s="252"/>
      <c r="I27" s="252"/>
      <c r="J27" s="252"/>
      <c r="K27" s="252"/>
      <c r="L27" s="252"/>
      <c r="M27" s="252"/>
      <c r="N27" s="252"/>
      <c r="P27" s="197">
        <v>48100</v>
      </c>
    </row>
    <row r="28" spans="3:16" s="192" customFormat="1" ht="12.75">
      <c r="C28" s="258" t="s">
        <v>319</v>
      </c>
      <c r="D28" s="252"/>
      <c r="E28" s="252"/>
      <c r="F28" s="252"/>
      <c r="G28" s="252"/>
      <c r="H28" s="252"/>
      <c r="I28" s="252"/>
      <c r="J28" s="252"/>
      <c r="K28" s="252"/>
      <c r="L28" s="252"/>
      <c r="M28" s="252"/>
      <c r="N28" s="252"/>
      <c r="P28" s="197">
        <f>P29-P27</f>
        <v>-13041</v>
      </c>
    </row>
    <row r="29" spans="3:16" s="192" customFormat="1" ht="13.5" thickBot="1">
      <c r="C29" s="258" t="s">
        <v>335</v>
      </c>
      <c r="D29" s="252"/>
      <c r="E29" s="252"/>
      <c r="F29" s="252"/>
      <c r="G29" s="252"/>
      <c r="H29" s="252"/>
      <c r="I29" s="252"/>
      <c r="J29" s="252"/>
      <c r="K29" s="252"/>
      <c r="L29" s="252"/>
      <c r="M29" s="252"/>
      <c r="N29" s="252"/>
      <c r="P29" s="265">
        <v>35059</v>
      </c>
    </row>
    <row r="30" spans="3:16" s="192" customFormat="1" ht="3" customHeight="1">
      <c r="C30" s="258"/>
      <c r="D30" s="252"/>
      <c r="E30" s="252"/>
      <c r="F30" s="252"/>
      <c r="G30" s="252"/>
      <c r="H30" s="252"/>
      <c r="I30" s="252"/>
      <c r="J30" s="252"/>
      <c r="K30" s="252"/>
      <c r="L30" s="252"/>
      <c r="M30" s="252"/>
      <c r="N30" s="252"/>
      <c r="P30" s="197"/>
    </row>
    <row r="31" spans="3:16" s="192" customFormat="1" ht="12.75">
      <c r="C31" s="208" t="s">
        <v>316</v>
      </c>
      <c r="D31" s="252"/>
      <c r="E31" s="252"/>
      <c r="F31" s="252"/>
      <c r="G31" s="252"/>
      <c r="H31" s="252"/>
      <c r="I31" s="252"/>
      <c r="J31" s="252"/>
      <c r="K31" s="252"/>
      <c r="L31" s="252"/>
      <c r="M31" s="252"/>
      <c r="N31" s="252"/>
      <c r="P31" s="197"/>
    </row>
    <row r="32" spans="3:16" s="192" customFormat="1" ht="3" customHeight="1">
      <c r="C32" s="149"/>
      <c r="D32" s="149"/>
      <c r="E32" s="149"/>
      <c r="F32" s="149"/>
      <c r="G32" s="149"/>
      <c r="H32" s="149"/>
      <c r="I32" s="149"/>
      <c r="J32" s="149"/>
      <c r="K32" s="149"/>
      <c r="L32" s="149"/>
      <c r="M32" s="149"/>
      <c r="N32" s="149"/>
      <c r="P32" s="197"/>
    </row>
    <row r="33" spans="3:16" s="192" customFormat="1" ht="30" customHeight="1">
      <c r="C33" s="307" t="s">
        <v>318</v>
      </c>
      <c r="D33" s="307"/>
      <c r="E33" s="307"/>
      <c r="F33" s="307"/>
      <c r="G33" s="307"/>
      <c r="H33" s="307"/>
      <c r="I33" s="307"/>
      <c r="J33" s="307"/>
      <c r="K33" s="307"/>
      <c r="L33" s="307"/>
      <c r="M33" s="307"/>
      <c r="N33" s="307"/>
      <c r="P33" s="197"/>
    </row>
    <row r="34" spans="3:16" s="192" customFormat="1" ht="12.75" customHeight="1">
      <c r="C34" s="258" t="str">
        <f>C27</f>
        <v>- As at 1 July 2006</v>
      </c>
      <c r="D34" s="258"/>
      <c r="E34" s="258"/>
      <c r="F34" s="258"/>
      <c r="G34" s="258"/>
      <c r="H34" s="258"/>
      <c r="I34" s="258"/>
      <c r="J34" s="258"/>
      <c r="K34" s="258"/>
      <c r="L34" s="258"/>
      <c r="M34" s="258"/>
      <c r="N34" s="258"/>
      <c r="P34" s="197">
        <v>49941</v>
      </c>
    </row>
    <row r="35" spans="3:16" s="192" customFormat="1" ht="12.75" customHeight="1">
      <c r="C35" s="258" t="s">
        <v>315</v>
      </c>
      <c r="D35" s="258"/>
      <c r="E35" s="258"/>
      <c r="F35" s="258"/>
      <c r="G35" s="258"/>
      <c r="H35" s="258"/>
      <c r="I35" s="258"/>
      <c r="J35" s="258"/>
      <c r="K35" s="258"/>
      <c r="L35" s="258"/>
      <c r="M35" s="258"/>
      <c r="N35" s="258"/>
      <c r="P35" s="197">
        <f>P36-P34</f>
        <v>12673</v>
      </c>
    </row>
    <row r="36" spans="3:16" s="192" customFormat="1" ht="12.75" customHeight="1" thickBot="1">
      <c r="C36" s="258" t="str">
        <f>C29</f>
        <v>- As at 30 June 2007</v>
      </c>
      <c r="D36" s="258"/>
      <c r="E36" s="258"/>
      <c r="F36" s="258"/>
      <c r="G36" s="258"/>
      <c r="H36" s="258"/>
      <c r="I36" s="258"/>
      <c r="J36" s="258"/>
      <c r="K36" s="258"/>
      <c r="L36" s="258"/>
      <c r="M36" s="258"/>
      <c r="N36" s="258"/>
      <c r="P36" s="200">
        <v>62614</v>
      </c>
    </row>
    <row r="37" spans="9:16" s="192" customFormat="1" ht="12.75" customHeight="1">
      <c r="I37" s="51"/>
      <c r="J37" s="51"/>
      <c r="K37" s="51"/>
      <c r="L37" s="51"/>
      <c r="N37" s="51"/>
      <c r="P37" s="197"/>
    </row>
    <row r="38" ht="12.75" customHeight="1">
      <c r="P38" s="1"/>
    </row>
  </sheetData>
  <mergeCells count="8">
    <mergeCell ref="C33:N33"/>
    <mergeCell ref="C26:N26"/>
    <mergeCell ref="A1:P1"/>
    <mergeCell ref="A2:P2"/>
    <mergeCell ref="C11:P11"/>
    <mergeCell ref="C15:P15"/>
    <mergeCell ref="C19:P19"/>
    <mergeCell ref="C23:P23"/>
  </mergeCells>
  <printOptions/>
  <pageMargins left="1" right="0.25" top="0.81" bottom="0.75" header="0.38" footer="0.8"/>
  <pageSetup horizontalDpi="600" verticalDpi="600" orientation="portrait" scale="90"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dimension ref="A1:Q47"/>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2.28125" style="1" customWidth="1"/>
    <col min="7" max="7" width="2.8515625" style="1" customWidth="1"/>
    <col min="8" max="8" width="11.57421875" style="1" customWidth="1"/>
    <col min="9" max="9" width="0.9921875" style="14" customWidth="1"/>
    <col min="10" max="10" width="11.57421875" style="14" customWidth="1"/>
    <col min="11" max="11" width="1.57421875" style="14" customWidth="1"/>
    <col min="12" max="12" width="11.57421875" style="14" customWidth="1"/>
    <col min="13" max="13" width="0.9921875" style="1" customWidth="1"/>
    <col min="14" max="14" width="11.8515625" style="14" customWidth="1"/>
    <col min="15" max="15" width="0.9921875" style="1" customWidth="1"/>
    <col min="16" max="16" width="18.140625" style="1" customWidth="1"/>
    <col min="17" max="17" width="11.28125" style="1" customWidth="1"/>
    <col min="18" max="18" width="0.13671875" style="1" customWidth="1"/>
    <col min="19" max="16384" width="9.140625" style="1" customWidth="1"/>
  </cols>
  <sheetData>
    <row r="1" spans="1:17" s="14" customFormat="1" ht="17.25">
      <c r="A1" s="298" t="str">
        <f>'page 1-IS'!A1:G1</f>
        <v>BINA GOODYEAR BERHAD (18645-H)</v>
      </c>
      <c r="B1" s="298"/>
      <c r="C1" s="298"/>
      <c r="D1" s="298"/>
      <c r="E1" s="298"/>
      <c r="F1" s="298"/>
      <c r="G1" s="298"/>
      <c r="H1" s="298"/>
      <c r="I1" s="298"/>
      <c r="J1" s="298"/>
      <c r="K1" s="298"/>
      <c r="L1" s="298"/>
      <c r="M1" s="298"/>
      <c r="N1" s="298"/>
      <c r="O1" s="298"/>
      <c r="P1" s="298"/>
      <c r="Q1" s="52"/>
    </row>
    <row r="2" spans="1:17" s="14" customFormat="1" ht="12.75">
      <c r="A2" s="299" t="str">
        <f>'page 1-IS'!A2:G2</f>
        <v>(Incorporated in Malaysia)</v>
      </c>
      <c r="B2" s="299"/>
      <c r="C2" s="299"/>
      <c r="D2" s="299"/>
      <c r="E2" s="299"/>
      <c r="F2" s="299"/>
      <c r="G2" s="299"/>
      <c r="H2" s="299"/>
      <c r="I2" s="299"/>
      <c r="J2" s="299"/>
      <c r="K2" s="299"/>
      <c r="L2" s="299"/>
      <c r="M2" s="299"/>
      <c r="N2" s="299"/>
      <c r="O2" s="299"/>
      <c r="P2" s="299"/>
      <c r="Q2" s="53"/>
    </row>
    <row r="3" s="14" customFormat="1" ht="12.75">
      <c r="P3" s="13"/>
    </row>
    <row r="4" spans="1:16" s="14" customFormat="1" ht="13.5">
      <c r="A4" s="54" t="str">
        <f>'page 1-IS'!A4</f>
        <v>Interim report for the financial period ended 30 June 2007</v>
      </c>
      <c r="P4" s="13"/>
    </row>
    <row r="5" spans="1:16" s="14" customFormat="1" ht="12.75">
      <c r="A5" s="55" t="s">
        <v>73</v>
      </c>
      <c r="P5" s="13"/>
    </row>
    <row r="6" spans="1:15" s="35" customFormat="1" ht="12.75">
      <c r="A6" s="41"/>
      <c r="B6" s="41"/>
      <c r="C6" s="41"/>
      <c r="D6" s="41"/>
      <c r="E6" s="56"/>
      <c r="F6" s="41"/>
      <c r="G6" s="41"/>
      <c r="H6" s="41"/>
      <c r="I6" s="41"/>
      <c r="J6" s="41"/>
      <c r="K6" s="41"/>
      <c r="L6" s="41"/>
      <c r="M6" s="41"/>
      <c r="N6" s="41"/>
      <c r="O6" s="41"/>
    </row>
    <row r="7" s="14" customFormat="1" ht="12.75">
      <c r="A7" s="13" t="s">
        <v>260</v>
      </c>
    </row>
    <row r="8" s="14" customFormat="1" ht="12.75"/>
    <row r="9" spans="1:16" s="14" customFormat="1" ht="18" customHeight="1">
      <c r="A9" s="13" t="s">
        <v>43</v>
      </c>
      <c r="B9" s="13"/>
      <c r="C9" s="13" t="s">
        <v>63</v>
      </c>
      <c r="D9" s="13"/>
      <c r="E9" s="13"/>
      <c r="P9" s="15"/>
    </row>
    <row r="10" s="14" customFormat="1" ht="3" customHeight="1">
      <c r="P10" s="15"/>
    </row>
    <row r="11" spans="3:16" s="14" customFormat="1" ht="88.5" customHeight="1">
      <c r="C11" s="308" t="s">
        <v>343</v>
      </c>
      <c r="D11" s="308"/>
      <c r="E11" s="308"/>
      <c r="F11" s="308"/>
      <c r="G11" s="308"/>
      <c r="H11" s="308"/>
      <c r="I11" s="308"/>
      <c r="J11" s="308"/>
      <c r="K11" s="308"/>
      <c r="L11" s="308"/>
      <c r="M11" s="308"/>
      <c r="N11" s="308"/>
      <c r="O11" s="308"/>
      <c r="P11" s="308"/>
    </row>
    <row r="12" spans="3:16" s="14" customFormat="1" ht="3.75" customHeight="1">
      <c r="C12" s="31"/>
      <c r="D12" s="31"/>
      <c r="E12" s="31"/>
      <c r="F12" s="31"/>
      <c r="G12" s="31"/>
      <c r="H12" s="31"/>
      <c r="I12" s="31"/>
      <c r="J12" s="31"/>
      <c r="K12" s="31"/>
      <c r="L12" s="31"/>
      <c r="M12" s="31"/>
      <c r="N12" s="31"/>
      <c r="O12" s="31"/>
      <c r="P12" s="31"/>
    </row>
    <row r="13" spans="1:16" ht="18" customHeight="1">
      <c r="A13" s="12" t="s">
        <v>45</v>
      </c>
      <c r="B13" s="3"/>
      <c r="C13" s="309" t="s">
        <v>279</v>
      </c>
      <c r="D13" s="309"/>
      <c r="E13" s="309"/>
      <c r="F13" s="309"/>
      <c r="G13" s="309"/>
      <c r="H13" s="309"/>
      <c r="I13" s="309"/>
      <c r="J13" s="309"/>
      <c r="K13" s="309"/>
      <c r="L13" s="309"/>
      <c r="M13" s="309"/>
      <c r="N13" s="309"/>
      <c r="O13" s="309"/>
      <c r="P13" s="309"/>
    </row>
    <row r="14" s="14" customFormat="1" ht="3" customHeight="1">
      <c r="P14" s="15"/>
    </row>
    <row r="15" spans="3:16" s="201" customFormat="1" ht="12.75" customHeight="1">
      <c r="C15" s="203"/>
      <c r="D15" s="203"/>
      <c r="E15" s="203"/>
      <c r="F15" s="203"/>
      <c r="G15" s="203"/>
      <c r="H15" s="203"/>
      <c r="I15" s="203"/>
      <c r="J15" s="46"/>
      <c r="K15" s="203"/>
      <c r="L15" s="204" t="s">
        <v>277</v>
      </c>
      <c r="M15" s="203"/>
      <c r="N15" s="46"/>
      <c r="P15" s="202"/>
    </row>
    <row r="16" spans="3:16" s="201" customFormat="1" ht="13.5" customHeight="1">
      <c r="C16" s="203"/>
      <c r="D16" s="203"/>
      <c r="E16" s="203"/>
      <c r="F16" s="203"/>
      <c r="G16" s="203"/>
      <c r="H16" s="203"/>
      <c r="I16" s="203"/>
      <c r="J16" s="46" t="s">
        <v>275</v>
      </c>
      <c r="K16" s="203"/>
      <c r="L16" s="204" t="s">
        <v>278</v>
      </c>
      <c r="M16" s="203"/>
      <c r="N16" s="46"/>
      <c r="P16" s="202"/>
    </row>
    <row r="17" spans="3:16" s="201" customFormat="1" ht="12.75" customHeight="1">
      <c r="C17" s="203"/>
      <c r="D17" s="203"/>
      <c r="E17" s="203"/>
      <c r="F17" s="203"/>
      <c r="G17" s="203"/>
      <c r="H17" s="203"/>
      <c r="I17" s="203"/>
      <c r="J17" s="46" t="s">
        <v>276</v>
      </c>
      <c r="K17" s="203"/>
      <c r="L17" s="204" t="s">
        <v>276</v>
      </c>
      <c r="M17" s="203"/>
      <c r="P17" s="202"/>
    </row>
    <row r="18" spans="3:16" s="201" customFormat="1" ht="12.75" customHeight="1">
      <c r="C18" s="203"/>
      <c r="D18" s="203"/>
      <c r="E18" s="203"/>
      <c r="F18" s="203"/>
      <c r="G18" s="203"/>
      <c r="H18" s="203"/>
      <c r="I18" s="203"/>
      <c r="J18" s="205" t="str">
        <f>'page 1-IS'!F11</f>
        <v>30/06/07</v>
      </c>
      <c r="K18" s="203"/>
      <c r="L18" s="205">
        <v>39172</v>
      </c>
      <c r="M18" s="203"/>
      <c r="N18" s="46" t="s">
        <v>273</v>
      </c>
      <c r="P18" s="202"/>
    </row>
    <row r="19" spans="3:16" s="14" customFormat="1" ht="12.75" customHeight="1">
      <c r="C19" s="310" t="s">
        <v>280</v>
      </c>
      <c r="D19" s="310"/>
      <c r="E19" s="310"/>
      <c r="F19" s="310"/>
      <c r="G19" s="310"/>
      <c r="H19" s="310"/>
      <c r="I19" s="310"/>
      <c r="J19" s="46" t="s">
        <v>40</v>
      </c>
      <c r="K19" s="35"/>
      <c r="L19" s="46" t="s">
        <v>40</v>
      </c>
      <c r="M19" s="35"/>
      <c r="N19" s="46" t="s">
        <v>274</v>
      </c>
      <c r="P19" s="15"/>
    </row>
    <row r="20" spans="3:16" s="14" customFormat="1" ht="12.75" customHeight="1">
      <c r="C20" s="35" t="s">
        <v>281</v>
      </c>
      <c r="D20" s="35"/>
      <c r="E20" s="35"/>
      <c r="F20" s="35"/>
      <c r="G20" s="35"/>
      <c r="H20" s="35"/>
      <c r="I20" s="35"/>
      <c r="J20" s="151">
        <f>'page 1-IS'!C14</f>
        <v>83355</v>
      </c>
      <c r="K20" s="151"/>
      <c r="L20" s="151">
        <v>68652</v>
      </c>
      <c r="M20" s="151"/>
      <c r="N20" s="210">
        <f>(J20-L20)/L20</f>
        <v>0.21416710365320749</v>
      </c>
      <c r="P20" s="15"/>
    </row>
    <row r="21" spans="3:16" s="14" customFormat="1" ht="12.75" customHeight="1">
      <c r="C21" s="35" t="s">
        <v>116</v>
      </c>
      <c r="D21" s="35"/>
      <c r="E21" s="35"/>
      <c r="F21" s="35"/>
      <c r="G21" s="35"/>
      <c r="H21" s="35"/>
      <c r="I21" s="35"/>
      <c r="J21" s="151">
        <f>'page 1-IS'!C22</f>
        <v>853</v>
      </c>
      <c r="K21" s="151"/>
      <c r="L21" s="151">
        <v>1865</v>
      </c>
      <c r="M21" s="151"/>
      <c r="N21" s="210">
        <f>(J21-L21)/L21</f>
        <v>-0.542627345844504</v>
      </c>
      <c r="P21" s="15"/>
    </row>
    <row r="22" spans="3:16" s="14" customFormat="1" ht="3" customHeight="1">
      <c r="C22" s="308"/>
      <c r="D22" s="308"/>
      <c r="E22" s="308"/>
      <c r="F22" s="308"/>
      <c r="G22" s="308"/>
      <c r="H22" s="308"/>
      <c r="I22" s="308"/>
      <c r="J22" s="308"/>
      <c r="K22" s="308"/>
      <c r="L22" s="308"/>
      <c r="M22" s="308"/>
      <c r="N22" s="308"/>
      <c r="O22" s="308"/>
      <c r="P22" s="308"/>
    </row>
    <row r="23" spans="3:16" ht="30.75" customHeight="1">
      <c r="C23" s="307" t="s">
        <v>341</v>
      </c>
      <c r="D23" s="307"/>
      <c r="E23" s="307"/>
      <c r="F23" s="307"/>
      <c r="G23" s="307"/>
      <c r="H23" s="307"/>
      <c r="I23" s="307"/>
      <c r="J23" s="307"/>
      <c r="K23" s="307"/>
      <c r="L23" s="307"/>
      <c r="M23" s="307"/>
      <c r="N23" s="307"/>
      <c r="O23" s="307"/>
      <c r="P23" s="307"/>
    </row>
    <row r="24" ht="3" customHeight="1"/>
    <row r="25" spans="1:3" ht="12.75">
      <c r="A25" s="3" t="s">
        <v>46</v>
      </c>
      <c r="C25" s="3" t="s">
        <v>282</v>
      </c>
    </row>
    <row r="26" ht="3" customHeight="1"/>
    <row r="27" spans="3:16" ht="15.75" customHeight="1">
      <c r="C27" s="307" t="s">
        <v>342</v>
      </c>
      <c r="D27" s="307"/>
      <c r="E27" s="307"/>
      <c r="F27" s="307"/>
      <c r="G27" s="307"/>
      <c r="H27" s="307"/>
      <c r="I27" s="307"/>
      <c r="J27" s="307"/>
      <c r="K27" s="307"/>
      <c r="L27" s="307"/>
      <c r="M27" s="307"/>
      <c r="N27" s="307"/>
      <c r="O27" s="307"/>
      <c r="P27" s="307"/>
    </row>
    <row r="28" ht="4.5" customHeight="1"/>
    <row r="29" spans="1:3" ht="12.75" customHeight="1">
      <c r="A29" s="3" t="s">
        <v>47</v>
      </c>
      <c r="C29" s="3" t="s">
        <v>283</v>
      </c>
    </row>
    <row r="30" ht="3" customHeight="1"/>
    <row r="31" ht="12.75" customHeight="1">
      <c r="C31" s="1" t="s">
        <v>284</v>
      </c>
    </row>
    <row r="32" ht="5.25" customHeight="1"/>
    <row r="33" spans="1:3" ht="12.75">
      <c r="A33" s="3" t="s">
        <v>48</v>
      </c>
      <c r="C33" s="3" t="s">
        <v>39</v>
      </c>
    </row>
    <row r="34" ht="3" customHeight="1"/>
    <row r="35" spans="10:12" ht="12.75" customHeight="1">
      <c r="J35" s="46" t="s">
        <v>275</v>
      </c>
      <c r="L35" s="204" t="s">
        <v>275</v>
      </c>
    </row>
    <row r="36" spans="3:13" ht="26.25">
      <c r="C36" s="4"/>
      <c r="D36" s="4"/>
      <c r="E36" s="4"/>
      <c r="F36" s="4"/>
      <c r="G36" s="4"/>
      <c r="H36" s="4"/>
      <c r="I36" s="47"/>
      <c r="J36" s="46" t="s">
        <v>276</v>
      </c>
      <c r="K36" s="203"/>
      <c r="L36" s="204" t="s">
        <v>285</v>
      </c>
      <c r="M36" s="2"/>
    </row>
    <row r="37" spans="3:13" ht="12.75">
      <c r="C37" s="4"/>
      <c r="D37" s="4"/>
      <c r="E37" s="4"/>
      <c r="F37" s="4"/>
      <c r="G37" s="4"/>
      <c r="H37" s="4"/>
      <c r="I37" s="47"/>
      <c r="J37" s="205" t="str">
        <f>'page 1-IS'!C11</f>
        <v>30/06/07</v>
      </c>
      <c r="K37" s="203"/>
      <c r="L37" s="205" t="str">
        <f>J37</f>
        <v>30/06/07</v>
      </c>
      <c r="M37" s="2"/>
    </row>
    <row r="38" spans="3:13" ht="12.75">
      <c r="C38" s="4" t="s">
        <v>286</v>
      </c>
      <c r="D38" s="4"/>
      <c r="E38" s="4"/>
      <c r="F38" s="4"/>
      <c r="G38" s="4"/>
      <c r="H38" s="4"/>
      <c r="I38" s="47"/>
      <c r="J38" s="46" t="s">
        <v>40</v>
      </c>
      <c r="K38" s="203"/>
      <c r="L38" s="46" t="s">
        <v>40</v>
      </c>
      <c r="M38" s="2"/>
    </row>
    <row r="39" spans="3:13" ht="12.75">
      <c r="C39" s="208" t="s">
        <v>16</v>
      </c>
      <c r="D39" s="4"/>
      <c r="E39" s="4"/>
      <c r="F39" s="4"/>
      <c r="G39" s="4"/>
      <c r="H39" s="4"/>
      <c r="I39" s="47"/>
      <c r="J39" s="1"/>
      <c r="K39" s="35"/>
      <c r="L39" s="1"/>
      <c r="M39" s="2"/>
    </row>
    <row r="40" spans="3:13" ht="12.75">
      <c r="C40" s="2" t="s">
        <v>14</v>
      </c>
      <c r="D40" s="2"/>
      <c r="E40" s="2"/>
      <c r="F40" s="2"/>
      <c r="G40" s="2"/>
      <c r="H40" s="2"/>
      <c r="I40" s="35"/>
      <c r="J40" s="151">
        <f>L40-2040</f>
        <v>738</v>
      </c>
      <c r="K40" s="35"/>
      <c r="L40" s="151">
        <v>2778</v>
      </c>
      <c r="M40" s="2"/>
    </row>
    <row r="41" spans="3:13" ht="12.75">
      <c r="C41" s="2" t="s">
        <v>15</v>
      </c>
      <c r="D41" s="2"/>
      <c r="E41" s="2"/>
      <c r="F41" s="2"/>
      <c r="G41" s="2"/>
      <c r="H41" s="2"/>
      <c r="I41" s="35"/>
      <c r="J41" s="190">
        <v>0</v>
      </c>
      <c r="K41" s="35"/>
      <c r="L41" s="190">
        <v>0</v>
      </c>
      <c r="M41" s="2"/>
    </row>
    <row r="42" spans="3:13" ht="12.75">
      <c r="C42" s="2"/>
      <c r="D42" s="2"/>
      <c r="E42" s="2"/>
      <c r="F42" s="2"/>
      <c r="G42" s="2"/>
      <c r="H42" s="2"/>
      <c r="I42" s="35"/>
      <c r="J42" s="151">
        <f>SUM(J40:J41)</f>
        <v>738</v>
      </c>
      <c r="K42" s="35"/>
      <c r="L42" s="151">
        <f>SUM(L40:L41)</f>
        <v>2778</v>
      </c>
      <c r="M42" s="2"/>
    </row>
    <row r="43" spans="3:13" ht="12.75">
      <c r="C43" s="2" t="s">
        <v>287</v>
      </c>
      <c r="D43" s="2"/>
      <c r="E43" s="2"/>
      <c r="F43" s="2"/>
      <c r="G43" s="2"/>
      <c r="H43" s="2"/>
      <c r="I43" s="35"/>
      <c r="J43" s="151">
        <f>L43-217</f>
        <v>0</v>
      </c>
      <c r="K43" s="35"/>
      <c r="L43" s="151">
        <v>217</v>
      </c>
      <c r="M43" s="2"/>
    </row>
    <row r="44" spans="3:13" ht="12.75">
      <c r="C44" s="2" t="s">
        <v>288</v>
      </c>
      <c r="D44" s="2"/>
      <c r="E44" s="2"/>
      <c r="F44" s="2"/>
      <c r="G44" s="2"/>
      <c r="H44" s="2"/>
      <c r="I44" s="35"/>
      <c r="J44" s="151">
        <v>0</v>
      </c>
      <c r="K44" s="35"/>
      <c r="L44" s="151">
        <v>0</v>
      </c>
      <c r="M44" s="2"/>
    </row>
    <row r="45" spans="3:13" ht="12.75">
      <c r="C45" s="2" t="s">
        <v>322</v>
      </c>
      <c r="D45" s="2"/>
      <c r="E45" s="2"/>
      <c r="F45" s="2"/>
      <c r="G45" s="2"/>
      <c r="H45" s="2"/>
      <c r="I45" s="35"/>
      <c r="J45" s="151">
        <f>L45--15</f>
        <v>15</v>
      </c>
      <c r="K45" s="35"/>
      <c r="L45" s="151">
        <v>0</v>
      </c>
      <c r="M45" s="2"/>
    </row>
    <row r="46" spans="3:13" ht="13.5" thickBot="1">
      <c r="C46" s="2"/>
      <c r="D46" s="2"/>
      <c r="E46" s="2"/>
      <c r="F46" s="2"/>
      <c r="G46" s="2"/>
      <c r="H46" s="2"/>
      <c r="I46" s="35"/>
      <c r="J46" s="191">
        <f>SUM(J42:J45)</f>
        <v>753</v>
      </c>
      <c r="K46" s="35"/>
      <c r="L46" s="191">
        <f>SUM(L42:L45)</f>
        <v>2995</v>
      </c>
      <c r="M46" s="2"/>
    </row>
    <row r="47" spans="3:13" ht="12.75">
      <c r="C47" s="2"/>
      <c r="D47" s="2"/>
      <c r="E47" s="2"/>
      <c r="F47" s="2"/>
      <c r="G47" s="2"/>
      <c r="H47" s="2"/>
      <c r="I47" s="35"/>
      <c r="J47" s="35"/>
      <c r="K47" s="35"/>
      <c r="L47" s="35"/>
      <c r="M47" s="2"/>
    </row>
  </sheetData>
  <mergeCells count="8">
    <mergeCell ref="C27:P27"/>
    <mergeCell ref="C22:P22"/>
    <mergeCell ref="C19:I19"/>
    <mergeCell ref="C23:P23"/>
    <mergeCell ref="A1:P1"/>
    <mergeCell ref="A2:P2"/>
    <mergeCell ref="C11:P11"/>
    <mergeCell ref="C13:P13"/>
  </mergeCells>
  <printOptions/>
  <pageMargins left="0.92" right="0.25" top="0.81" bottom="0.75" header="0.38" footer="0.8"/>
  <pageSetup horizontalDpi="600" verticalDpi="600" orientation="portrait" scale="90" r:id="rId1"/>
  <headerFooter alignWithMargins="0">
    <oddFooter>&amp;C&amp;"Times New Roman,Italic"&amp;8Page 11</oddFooter>
  </headerFooter>
</worksheet>
</file>

<file path=xl/worksheets/sheet12.xml><?xml version="1.0" encoding="utf-8"?>
<worksheet xmlns="http://schemas.openxmlformats.org/spreadsheetml/2006/main" xmlns:r="http://schemas.openxmlformats.org/officeDocument/2006/relationships">
  <dimension ref="A1:S64"/>
  <sheetViews>
    <sheetView showGridLines="0" tabSelected="1" workbookViewId="0" topLeftCell="A51">
      <selection activeCell="A65" sqref="A65"/>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2.28125" style="1" customWidth="1"/>
    <col min="7" max="7" width="2.8515625" style="1" customWidth="1"/>
    <col min="8" max="8" width="11.57421875" style="1" customWidth="1"/>
    <col min="9" max="9" width="0.9921875" style="14" customWidth="1"/>
    <col min="10" max="10" width="11.57421875" style="150" customWidth="1"/>
    <col min="11" max="11" width="1.57421875" style="14" customWidth="1"/>
    <col min="12" max="12" width="11.57421875" style="150" customWidth="1"/>
    <col min="13" max="13" width="0.9921875" style="1" customWidth="1"/>
    <col min="14" max="14" width="11.8515625" style="150" customWidth="1"/>
    <col min="15" max="15" width="0.9921875" style="1" customWidth="1"/>
    <col min="16" max="16" width="15.8515625" style="1" customWidth="1"/>
    <col min="17" max="17" width="11.28125" style="1" hidden="1" customWidth="1"/>
    <col min="18" max="18" width="0.13671875" style="1" customWidth="1"/>
    <col min="19" max="16384" width="9.140625" style="1" customWidth="1"/>
  </cols>
  <sheetData>
    <row r="1" spans="1:17" s="14" customFormat="1" ht="17.25">
      <c r="A1" s="298" t="str">
        <f>'page 1-IS'!A1:G1</f>
        <v>BINA GOODYEAR BERHAD (18645-H)</v>
      </c>
      <c r="B1" s="298"/>
      <c r="C1" s="298"/>
      <c r="D1" s="298"/>
      <c r="E1" s="298"/>
      <c r="F1" s="298"/>
      <c r="G1" s="298"/>
      <c r="H1" s="298"/>
      <c r="I1" s="298"/>
      <c r="J1" s="298"/>
      <c r="K1" s="298"/>
      <c r="L1" s="298"/>
      <c r="M1" s="298"/>
      <c r="N1" s="298"/>
      <c r="O1" s="298"/>
      <c r="P1" s="298"/>
      <c r="Q1" s="52"/>
    </row>
    <row r="2" spans="1:17" s="14" customFormat="1" ht="12.75">
      <c r="A2" s="299" t="str">
        <f>'page 1-IS'!A2:G2</f>
        <v>(Incorporated in Malaysia)</v>
      </c>
      <c r="B2" s="299"/>
      <c r="C2" s="299"/>
      <c r="D2" s="299"/>
      <c r="E2" s="299"/>
      <c r="F2" s="299"/>
      <c r="G2" s="299"/>
      <c r="H2" s="299"/>
      <c r="I2" s="299"/>
      <c r="J2" s="299"/>
      <c r="K2" s="299"/>
      <c r="L2" s="299"/>
      <c r="M2" s="299"/>
      <c r="N2" s="299"/>
      <c r="O2" s="299"/>
      <c r="P2" s="299"/>
      <c r="Q2" s="53"/>
    </row>
    <row r="3" spans="10:16" s="14" customFormat="1" ht="12.75">
      <c r="J3" s="150"/>
      <c r="L3" s="150"/>
      <c r="N3" s="150"/>
      <c r="P3" s="13"/>
    </row>
    <row r="4" spans="1:16" s="14" customFormat="1" ht="13.5">
      <c r="A4" s="54" t="str">
        <f>'page 1-IS'!A4</f>
        <v>Interim report for the financial period ended 30 June 2007</v>
      </c>
      <c r="J4" s="150"/>
      <c r="L4" s="150"/>
      <c r="N4" s="150"/>
      <c r="P4" s="13"/>
    </row>
    <row r="5" spans="1:16" s="14" customFormat="1" ht="12.75">
      <c r="A5" s="55" t="s">
        <v>73</v>
      </c>
      <c r="J5" s="150"/>
      <c r="L5" s="150"/>
      <c r="N5" s="150"/>
      <c r="P5" s="13"/>
    </row>
    <row r="6" spans="1:15" s="35" customFormat="1" ht="12.75">
      <c r="A6" s="41"/>
      <c r="B6" s="41"/>
      <c r="C6" s="41"/>
      <c r="D6" s="41"/>
      <c r="E6" s="56"/>
      <c r="F6" s="41"/>
      <c r="G6" s="41"/>
      <c r="H6" s="41"/>
      <c r="I6" s="41"/>
      <c r="J6" s="206"/>
      <c r="K6" s="41"/>
      <c r="L6" s="206"/>
      <c r="M6" s="41"/>
      <c r="N6" s="206"/>
      <c r="O6" s="41"/>
    </row>
    <row r="7" spans="1:14" s="14" customFormat="1" ht="12.75">
      <c r="A7" s="13" t="s">
        <v>260</v>
      </c>
      <c r="J7" s="150"/>
      <c r="L7" s="150"/>
      <c r="N7" s="150"/>
    </row>
    <row r="8" spans="10:14" s="14" customFormat="1" ht="12.75">
      <c r="J8" s="150"/>
      <c r="L8" s="150"/>
      <c r="N8" s="150"/>
    </row>
    <row r="9" spans="1:16" s="14" customFormat="1" ht="18" customHeight="1">
      <c r="A9" s="13" t="s">
        <v>49</v>
      </c>
      <c r="B9" s="13"/>
      <c r="C9" s="3" t="s">
        <v>3</v>
      </c>
      <c r="D9" s="13"/>
      <c r="E9" s="13"/>
      <c r="J9" s="150"/>
      <c r="L9" s="150"/>
      <c r="N9" s="150"/>
      <c r="P9" s="15"/>
    </row>
    <row r="10" spans="10:16" s="14" customFormat="1" ht="3" customHeight="1">
      <c r="J10" s="150"/>
      <c r="L10" s="150"/>
      <c r="N10" s="150"/>
      <c r="P10" s="15"/>
    </row>
    <row r="11" spans="3:16" s="14" customFormat="1" ht="24.75" customHeight="1">
      <c r="C11" s="308" t="s">
        <v>4</v>
      </c>
      <c r="D11" s="308"/>
      <c r="E11" s="308"/>
      <c r="F11" s="308"/>
      <c r="G11" s="308"/>
      <c r="H11" s="308"/>
      <c r="I11" s="308"/>
      <c r="J11" s="308"/>
      <c r="K11" s="308"/>
      <c r="L11" s="308"/>
      <c r="M11" s="308"/>
      <c r="N11" s="308"/>
      <c r="O11" s="308"/>
      <c r="P11" s="308"/>
    </row>
    <row r="12" spans="3:16" s="14" customFormat="1" ht="3.75" customHeight="1">
      <c r="C12" s="31"/>
      <c r="D12" s="31"/>
      <c r="E12" s="31"/>
      <c r="F12" s="31"/>
      <c r="G12" s="31"/>
      <c r="H12" s="31"/>
      <c r="I12" s="31"/>
      <c r="J12" s="193"/>
      <c r="K12" s="31"/>
      <c r="L12" s="193"/>
      <c r="M12" s="31"/>
      <c r="N12" s="193"/>
      <c r="O12" s="31"/>
      <c r="P12" s="31"/>
    </row>
    <row r="13" spans="1:16" s="10" customFormat="1" ht="12.75" customHeight="1">
      <c r="A13" s="259" t="s">
        <v>50</v>
      </c>
      <c r="B13" s="259"/>
      <c r="C13" s="311" t="s">
        <v>289</v>
      </c>
      <c r="D13" s="311"/>
      <c r="E13" s="311"/>
      <c r="F13" s="311"/>
      <c r="G13" s="311"/>
      <c r="H13" s="311"/>
      <c r="I13" s="311"/>
      <c r="J13" s="311"/>
      <c r="K13" s="311"/>
      <c r="L13" s="311"/>
      <c r="M13" s="311"/>
      <c r="N13" s="311"/>
      <c r="O13" s="311"/>
      <c r="P13" s="311"/>
    </row>
    <row r="14" spans="10:16" s="14" customFormat="1" ht="3" customHeight="1">
      <c r="J14" s="150"/>
      <c r="L14" s="150"/>
      <c r="N14" s="150"/>
      <c r="P14" s="15"/>
    </row>
    <row r="15" spans="3:16" s="14" customFormat="1" ht="12.75" customHeight="1">
      <c r="C15" s="308" t="s">
        <v>1</v>
      </c>
      <c r="D15" s="308"/>
      <c r="E15" s="308"/>
      <c r="F15" s="308"/>
      <c r="G15" s="308"/>
      <c r="H15" s="308"/>
      <c r="I15" s="308"/>
      <c r="J15" s="308"/>
      <c r="K15" s="308"/>
      <c r="L15" s="308"/>
      <c r="M15" s="308"/>
      <c r="N15" s="308"/>
      <c r="O15" s="308"/>
      <c r="P15" s="308"/>
    </row>
    <row r="16" ht="3" customHeight="1"/>
    <row r="17" spans="1:3" ht="12.75">
      <c r="A17" s="3" t="s">
        <v>51</v>
      </c>
      <c r="C17" s="3" t="s">
        <v>0</v>
      </c>
    </row>
    <row r="18" ht="3" customHeight="1"/>
    <row r="19" ht="12.75" customHeight="1">
      <c r="C19" s="1" t="s">
        <v>2</v>
      </c>
    </row>
    <row r="20" ht="3" customHeight="1"/>
    <row r="21" spans="1:3" ht="12.75" customHeight="1">
      <c r="A21" s="3" t="s">
        <v>53</v>
      </c>
      <c r="C21" s="3" t="s">
        <v>58</v>
      </c>
    </row>
    <row r="22" ht="3" customHeight="1"/>
    <row r="23" ht="12.75" customHeight="1">
      <c r="C23" s="1" t="s">
        <v>336</v>
      </c>
    </row>
    <row r="24" ht="3" customHeight="1"/>
    <row r="25" spans="3:15" ht="12.75" customHeight="1">
      <c r="C25" s="35"/>
      <c r="D25" s="35"/>
      <c r="E25" s="35"/>
      <c r="F25" s="35"/>
      <c r="G25" s="35"/>
      <c r="H25" s="35"/>
      <c r="I25" s="35"/>
      <c r="J25" s="153" t="s">
        <v>59</v>
      </c>
      <c r="K25" s="47"/>
      <c r="L25" s="153" t="s">
        <v>5</v>
      </c>
      <c r="M25" s="47"/>
      <c r="N25" s="153" t="s">
        <v>83</v>
      </c>
      <c r="O25" s="2"/>
    </row>
    <row r="26" spans="3:15" ht="12.75" customHeight="1">
      <c r="C26" s="47" t="s">
        <v>280</v>
      </c>
      <c r="D26" s="35"/>
      <c r="E26" s="35"/>
      <c r="F26" s="35"/>
      <c r="G26" s="35"/>
      <c r="H26" s="35"/>
      <c r="I26" s="35"/>
      <c r="J26" s="153" t="s">
        <v>40</v>
      </c>
      <c r="K26" s="47"/>
      <c r="L26" s="153" t="s">
        <v>40</v>
      </c>
      <c r="M26" s="47"/>
      <c r="N26" s="153" t="s">
        <v>40</v>
      </c>
      <c r="O26" s="2"/>
    </row>
    <row r="27" spans="1:15" ht="12.75">
      <c r="A27" s="3"/>
      <c r="C27" s="254" t="s">
        <v>6</v>
      </c>
      <c r="D27" s="35"/>
      <c r="E27" s="35"/>
      <c r="F27" s="35"/>
      <c r="G27" s="35"/>
      <c r="H27" s="35"/>
      <c r="I27" s="35"/>
      <c r="J27" s="151"/>
      <c r="K27" s="35"/>
      <c r="L27" s="151"/>
      <c r="M27" s="35"/>
      <c r="N27" s="151"/>
      <c r="O27" s="2"/>
    </row>
    <row r="28" spans="1:15" ht="12.75">
      <c r="A28" s="3"/>
      <c r="C28" s="35" t="s">
        <v>296</v>
      </c>
      <c r="D28" s="35"/>
      <c r="E28" s="35"/>
      <c r="F28" s="35"/>
      <c r="G28" s="35"/>
      <c r="H28" s="35"/>
      <c r="I28" s="35"/>
      <c r="J28" s="151">
        <v>2480</v>
      </c>
      <c r="K28" s="35"/>
      <c r="L28" s="151">
        <v>0</v>
      </c>
      <c r="M28" s="35"/>
      <c r="N28" s="151">
        <f>J28+L28</f>
        <v>2480</v>
      </c>
      <c r="O28" s="2"/>
    </row>
    <row r="29" spans="1:15" ht="12.75">
      <c r="A29" s="3"/>
      <c r="C29" s="35" t="s">
        <v>9</v>
      </c>
      <c r="D29" s="35"/>
      <c r="E29" s="35"/>
      <c r="F29" s="35"/>
      <c r="G29" s="35"/>
      <c r="H29" s="35"/>
      <c r="I29" s="35"/>
      <c r="J29" s="151">
        <f>35375</f>
        <v>35375</v>
      </c>
      <c r="K29" s="35"/>
      <c r="L29" s="151">
        <v>0</v>
      </c>
      <c r="M29" s="35"/>
      <c r="N29" s="151">
        <f>J29+L29</f>
        <v>35375</v>
      </c>
      <c r="O29" s="2"/>
    </row>
    <row r="30" spans="1:15" ht="12.75">
      <c r="A30" s="3"/>
      <c r="C30" s="35" t="s">
        <v>8</v>
      </c>
      <c r="D30" s="35"/>
      <c r="E30" s="35"/>
      <c r="F30" s="35"/>
      <c r="G30" s="35"/>
      <c r="H30" s="35"/>
      <c r="I30" s="35"/>
      <c r="J30" s="190">
        <v>20746</v>
      </c>
      <c r="K30" s="35"/>
      <c r="L30" s="190">
        <v>0</v>
      </c>
      <c r="M30" s="35"/>
      <c r="N30" s="190">
        <f>J30+L30</f>
        <v>20746</v>
      </c>
      <c r="O30" s="2"/>
    </row>
    <row r="31" spans="3:15" ht="3" customHeight="1">
      <c r="C31" s="35"/>
      <c r="D31" s="35"/>
      <c r="E31" s="35"/>
      <c r="F31" s="35"/>
      <c r="G31" s="35"/>
      <c r="H31" s="35"/>
      <c r="I31" s="35"/>
      <c r="J31" s="151"/>
      <c r="K31" s="35"/>
      <c r="L31" s="151"/>
      <c r="M31" s="35"/>
      <c r="N31" s="151"/>
      <c r="O31" s="2"/>
    </row>
    <row r="32" spans="3:15" ht="12.75">
      <c r="C32" s="47"/>
      <c r="D32" s="47"/>
      <c r="E32" s="47"/>
      <c r="F32" s="47"/>
      <c r="G32" s="47"/>
      <c r="H32" s="47"/>
      <c r="I32" s="47"/>
      <c r="J32" s="186">
        <f>SUM(J28:J31)</f>
        <v>58601</v>
      </c>
      <c r="K32" s="203"/>
      <c r="L32" s="186">
        <f>SUM(L28:L31)</f>
        <v>0</v>
      </c>
      <c r="M32" s="35"/>
      <c r="N32" s="186">
        <f>SUM(N28:N31)</f>
        <v>58601</v>
      </c>
      <c r="O32" s="2"/>
    </row>
    <row r="33" spans="3:15" ht="12.75">
      <c r="C33" s="254" t="s">
        <v>7</v>
      </c>
      <c r="D33" s="47"/>
      <c r="E33" s="47"/>
      <c r="F33" s="47"/>
      <c r="G33" s="47"/>
      <c r="H33" s="47"/>
      <c r="I33" s="47"/>
      <c r="J33" s="186"/>
      <c r="K33" s="203"/>
      <c r="L33" s="153"/>
      <c r="M33" s="35"/>
      <c r="N33" s="186"/>
      <c r="O33" s="2"/>
    </row>
    <row r="34" spans="3:15" ht="12.75">
      <c r="C34" s="35" t="str">
        <f>C28</f>
        <v>Hire Purchase</v>
      </c>
      <c r="D34" s="47"/>
      <c r="E34" s="47"/>
      <c r="F34" s="47"/>
      <c r="G34" s="47"/>
      <c r="H34" s="47"/>
      <c r="I34" s="47"/>
      <c r="J34" s="186">
        <v>2462</v>
      </c>
      <c r="K34" s="203"/>
      <c r="L34" s="186">
        <v>0</v>
      </c>
      <c r="M34" s="35"/>
      <c r="N34" s="186">
        <f>L34+J34</f>
        <v>2462</v>
      </c>
      <c r="O34" s="2"/>
    </row>
    <row r="35" spans="3:15" ht="12.75">
      <c r="C35" s="35" t="s">
        <v>323</v>
      </c>
      <c r="D35" s="47"/>
      <c r="E35" s="47"/>
      <c r="F35" s="47"/>
      <c r="G35" s="47"/>
      <c r="H35" s="47"/>
      <c r="I35" s="47"/>
      <c r="J35" s="186">
        <v>10625</v>
      </c>
      <c r="K35" s="203"/>
      <c r="L35" s="186">
        <v>0</v>
      </c>
      <c r="M35" s="35"/>
      <c r="N35" s="186">
        <f>L35+J35</f>
        <v>10625</v>
      </c>
      <c r="O35" s="2"/>
    </row>
    <row r="36" spans="3:19" ht="13.5" thickBot="1">
      <c r="C36" s="47"/>
      <c r="D36" s="47"/>
      <c r="E36" s="47"/>
      <c r="F36" s="47"/>
      <c r="G36" s="47"/>
      <c r="H36" s="47"/>
      <c r="I36" s="47"/>
      <c r="J36" s="209">
        <f>SUM(J32:J35)</f>
        <v>71688</v>
      </c>
      <c r="K36" s="203"/>
      <c r="L36" s="209">
        <f>SUM(L32:L35)</f>
        <v>0</v>
      </c>
      <c r="M36" s="35"/>
      <c r="N36" s="209">
        <f>SUM(N32:N35)</f>
        <v>71688</v>
      </c>
      <c r="O36" s="2"/>
      <c r="S36" s="162"/>
    </row>
    <row r="37" spans="3:15" ht="12.75">
      <c r="C37" s="4"/>
      <c r="D37" s="4"/>
      <c r="E37" s="4"/>
      <c r="F37" s="4"/>
      <c r="G37" s="4"/>
      <c r="H37" s="4"/>
      <c r="I37" s="47"/>
      <c r="J37" s="153"/>
      <c r="K37" s="203"/>
      <c r="L37" s="207"/>
      <c r="M37" s="2"/>
      <c r="N37" s="151"/>
      <c r="O37" s="2"/>
    </row>
    <row r="38" spans="3:14" ht="12.75">
      <c r="C38" s="4"/>
      <c r="D38" s="4"/>
      <c r="E38" s="4"/>
      <c r="F38" s="4"/>
      <c r="G38" s="4"/>
      <c r="H38" s="4"/>
      <c r="I38" s="47"/>
      <c r="J38" s="153"/>
      <c r="K38" s="203"/>
      <c r="L38" s="153"/>
      <c r="M38" s="2"/>
      <c r="N38" s="151"/>
    </row>
    <row r="39" spans="1:14" ht="12.75">
      <c r="A39" s="3" t="s">
        <v>54</v>
      </c>
      <c r="C39" s="4" t="s">
        <v>61</v>
      </c>
      <c r="D39" s="4"/>
      <c r="E39" s="4"/>
      <c r="F39" s="4"/>
      <c r="G39" s="4"/>
      <c r="H39" s="4"/>
      <c r="I39" s="47"/>
      <c r="J39" s="153"/>
      <c r="K39" s="35"/>
      <c r="L39" s="153"/>
      <c r="M39" s="2"/>
      <c r="N39" s="151"/>
    </row>
    <row r="40" spans="3:14" ht="3" customHeight="1">
      <c r="C40" s="2"/>
      <c r="D40" s="2"/>
      <c r="E40" s="2"/>
      <c r="F40" s="2"/>
      <c r="G40" s="2"/>
      <c r="H40" s="2"/>
      <c r="I40" s="35"/>
      <c r="J40" s="151"/>
      <c r="K40" s="35"/>
      <c r="L40" s="151"/>
      <c r="M40" s="2"/>
      <c r="N40" s="151"/>
    </row>
    <row r="41" spans="3:14" ht="12.75">
      <c r="C41" s="2" t="s">
        <v>10</v>
      </c>
      <c r="D41" s="2"/>
      <c r="E41" s="2"/>
      <c r="F41" s="2"/>
      <c r="G41" s="2"/>
      <c r="H41" s="2"/>
      <c r="I41" s="35"/>
      <c r="J41" s="151"/>
      <c r="K41" s="35"/>
      <c r="L41" s="151"/>
      <c r="M41" s="2"/>
      <c r="N41" s="151"/>
    </row>
    <row r="42" spans="3:14" ht="3" customHeight="1">
      <c r="C42" s="2"/>
      <c r="D42" s="2"/>
      <c r="E42" s="2"/>
      <c r="F42" s="2"/>
      <c r="G42" s="2"/>
      <c r="H42" s="2"/>
      <c r="I42" s="35"/>
      <c r="J42" s="151"/>
      <c r="K42" s="35"/>
      <c r="L42" s="151"/>
      <c r="M42" s="2"/>
      <c r="N42" s="151"/>
    </row>
    <row r="43" spans="1:14" ht="12.75">
      <c r="A43" s="3" t="s">
        <v>56</v>
      </c>
      <c r="C43" s="4" t="s">
        <v>62</v>
      </c>
      <c r="D43" s="2"/>
      <c r="E43" s="2"/>
      <c r="F43" s="2"/>
      <c r="G43" s="2"/>
      <c r="H43" s="2"/>
      <c r="I43" s="35"/>
      <c r="J43" s="151"/>
      <c r="K43" s="35"/>
      <c r="L43" s="151"/>
      <c r="M43" s="2"/>
      <c r="N43" s="151"/>
    </row>
    <row r="44" spans="3:14" ht="3" customHeight="1">
      <c r="C44" s="2"/>
      <c r="D44" s="2"/>
      <c r="E44" s="2"/>
      <c r="F44" s="2"/>
      <c r="G44" s="2"/>
      <c r="H44" s="2"/>
      <c r="I44" s="35"/>
      <c r="J44" s="151"/>
      <c r="K44" s="35"/>
      <c r="L44" s="151"/>
      <c r="M44" s="2"/>
      <c r="N44" s="151"/>
    </row>
    <row r="45" ht="12.75">
      <c r="C45" s="1" t="s">
        <v>339</v>
      </c>
    </row>
    <row r="46" ht="3" customHeight="1"/>
    <row r="47" spans="1:3" ht="12.75">
      <c r="A47" s="3" t="s">
        <v>57</v>
      </c>
      <c r="C47" s="3" t="s">
        <v>11</v>
      </c>
    </row>
    <row r="48" ht="12.75">
      <c r="C48" s="1" t="s">
        <v>12</v>
      </c>
    </row>
    <row r="49" ht="3" customHeight="1"/>
    <row r="50" spans="1:3" ht="12.75">
      <c r="A50" s="3" t="s">
        <v>89</v>
      </c>
      <c r="C50" s="3" t="s">
        <v>171</v>
      </c>
    </row>
    <row r="51" ht="3" customHeight="1"/>
    <row r="52" spans="3:16" ht="45" customHeight="1">
      <c r="C52" s="307" t="s">
        <v>344</v>
      </c>
      <c r="D52" s="307"/>
      <c r="E52" s="307"/>
      <c r="F52" s="307"/>
      <c r="G52" s="307"/>
      <c r="H52" s="307"/>
      <c r="I52" s="307"/>
      <c r="J52" s="307"/>
      <c r="K52" s="307"/>
      <c r="L52" s="307"/>
      <c r="M52" s="307"/>
      <c r="N52" s="307"/>
      <c r="O52" s="307"/>
      <c r="P52" s="307"/>
    </row>
    <row r="53" ht="3" customHeight="1"/>
    <row r="54" spans="3:16" ht="41.25" customHeight="1">
      <c r="C54" s="307" t="s">
        <v>13</v>
      </c>
      <c r="D54" s="307"/>
      <c r="E54" s="307"/>
      <c r="F54" s="307"/>
      <c r="G54" s="307"/>
      <c r="H54" s="307"/>
      <c r="I54" s="307"/>
      <c r="J54" s="307"/>
      <c r="K54" s="307"/>
      <c r="L54" s="307"/>
      <c r="M54" s="307"/>
      <c r="N54" s="307"/>
      <c r="O54" s="307"/>
      <c r="P54" s="307"/>
    </row>
    <row r="55" ht="3" customHeight="1"/>
    <row r="61" ht="12.75">
      <c r="A61" s="1" t="s">
        <v>17</v>
      </c>
    </row>
    <row r="63" ht="12.75">
      <c r="A63" s="3" t="s">
        <v>18</v>
      </c>
    </row>
    <row r="64" ht="12.75">
      <c r="A64" s="1" t="s">
        <v>346</v>
      </c>
    </row>
  </sheetData>
  <mergeCells count="7">
    <mergeCell ref="C15:P15"/>
    <mergeCell ref="C52:P52"/>
    <mergeCell ref="C54:P54"/>
    <mergeCell ref="A1:P1"/>
    <mergeCell ref="A2:P2"/>
    <mergeCell ref="C11:P11"/>
    <mergeCell ref="C13:P13"/>
  </mergeCells>
  <printOptions/>
  <pageMargins left="0.67" right="0.34" top="0.81" bottom="0.75" header="0.38" footer="0.8"/>
  <pageSetup horizontalDpi="600" verticalDpi="600" orientation="portrait" scale="90" r:id="rId1"/>
  <headerFooter alignWithMargins="0">
    <oddFooter>&amp;C&amp;"Times New Roman,Italic"&amp;8Page 12</oddFooter>
  </headerFooter>
</worksheet>
</file>

<file path=xl/worksheets/sheet2.xml><?xml version="1.0" encoding="utf-8"?>
<worksheet xmlns="http://schemas.openxmlformats.org/spreadsheetml/2006/main" xmlns:r="http://schemas.openxmlformats.org/officeDocument/2006/relationships">
  <dimension ref="A1:L61"/>
  <sheetViews>
    <sheetView showGridLines="0" workbookViewId="0" topLeftCell="A1">
      <selection activeCell="A1" sqref="A1:H1"/>
    </sheetView>
  </sheetViews>
  <sheetFormatPr defaultColWidth="9.140625" defaultRowHeight="12.75"/>
  <cols>
    <col min="1" max="1" width="51.140625" style="1" customWidth="1"/>
    <col min="2" max="2" width="16.7109375" style="14" customWidth="1"/>
    <col min="3" max="3" width="3.140625" style="14"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281" t="str">
        <f>'page 1-IS'!A1:G1</f>
        <v>BINA GOODYEAR BERHAD (18645-H)</v>
      </c>
      <c r="B1" s="281"/>
      <c r="C1" s="281"/>
      <c r="D1" s="281"/>
      <c r="E1" s="281"/>
      <c r="F1" s="281"/>
      <c r="G1" s="281"/>
      <c r="H1" s="281"/>
      <c r="I1" s="6"/>
      <c r="J1" s="6"/>
      <c r="K1" s="6"/>
      <c r="L1" s="6"/>
    </row>
    <row r="2" spans="1:12" ht="12.75">
      <c r="A2" s="282" t="s">
        <v>38</v>
      </c>
      <c r="B2" s="282"/>
      <c r="C2" s="282"/>
      <c r="D2" s="282"/>
      <c r="E2" s="282"/>
      <c r="F2" s="282"/>
      <c r="G2" s="282"/>
      <c r="H2" s="282"/>
      <c r="I2" s="25"/>
      <c r="J2" s="7"/>
      <c r="K2" s="7"/>
      <c r="L2" s="7"/>
    </row>
    <row r="3" ht="7.5" customHeight="1">
      <c r="I3" s="3"/>
    </row>
    <row r="4" spans="1:9" ht="13.5">
      <c r="A4" s="8" t="str">
        <f>'page 1-IS'!A4</f>
        <v>Interim report for the financial period ended 30 June 2007</v>
      </c>
      <c r="I4" s="3"/>
    </row>
    <row r="5" spans="1:9" ht="12.75">
      <c r="A5" s="9" t="s">
        <v>73</v>
      </c>
      <c r="I5" s="3"/>
    </row>
    <row r="6" spans="1:8" s="2" customFormat="1" ht="6.75" customHeight="1">
      <c r="A6" s="11"/>
      <c r="B6" s="41"/>
      <c r="C6" s="41"/>
      <c r="D6" s="11"/>
      <c r="E6" s="11"/>
      <c r="F6" s="11"/>
      <c r="G6" s="11"/>
      <c r="H6" s="4"/>
    </row>
    <row r="7" ht="12.75">
      <c r="A7" s="3" t="s">
        <v>194</v>
      </c>
    </row>
    <row r="8" ht="3" customHeight="1"/>
    <row r="9" spans="2:6" s="17" customFormat="1" ht="51" customHeight="1">
      <c r="B9" s="36" t="s">
        <v>104</v>
      </c>
      <c r="C9" s="36" t="s">
        <v>101</v>
      </c>
      <c r="D9" s="19"/>
      <c r="E9" s="18" t="s">
        <v>103</v>
      </c>
      <c r="F9" s="26" t="s">
        <v>42</v>
      </c>
    </row>
    <row r="10" spans="2:6" s="17" customFormat="1" ht="11.25" customHeight="1">
      <c r="B10" s="36"/>
      <c r="C10" s="36"/>
      <c r="D10" s="19"/>
      <c r="E10" s="18" t="s">
        <v>216</v>
      </c>
      <c r="F10" s="26"/>
    </row>
    <row r="11" spans="2:6" s="17" customFormat="1" ht="12">
      <c r="B11" s="37" t="str">
        <f>'page 1-IS'!F11</f>
        <v>30/06/07</v>
      </c>
      <c r="C11" s="92" t="s">
        <v>102</v>
      </c>
      <c r="D11" s="19"/>
      <c r="E11" s="87" t="s">
        <v>111</v>
      </c>
      <c r="F11" s="28">
        <v>36433</v>
      </c>
    </row>
    <row r="12" spans="2:6" s="17" customFormat="1" ht="12">
      <c r="B12" s="38" t="s">
        <v>40</v>
      </c>
      <c r="C12" s="38" t="s">
        <v>40</v>
      </c>
      <c r="D12" s="19"/>
      <c r="E12" s="19" t="s">
        <v>40</v>
      </c>
      <c r="F12" s="16" t="s">
        <v>40</v>
      </c>
    </row>
    <row r="13" spans="2:6" s="17" customFormat="1" ht="6" customHeight="1">
      <c r="B13" s="42"/>
      <c r="C13" s="42" t="s">
        <v>74</v>
      </c>
      <c r="D13" s="19"/>
      <c r="E13" s="34"/>
      <c r="F13" s="16"/>
    </row>
    <row r="14" spans="1:3" s="17" customFormat="1" ht="16.5" customHeight="1">
      <c r="A14" s="29" t="s">
        <v>121</v>
      </c>
      <c r="B14" s="40"/>
      <c r="C14" s="40"/>
    </row>
    <row r="15" spans="1:3" s="17" customFormat="1" ht="16.5" customHeight="1">
      <c r="A15" s="29"/>
      <c r="B15" s="40"/>
      <c r="C15" s="40"/>
    </row>
    <row r="16" spans="1:3" s="17" customFormat="1" ht="16.5" customHeight="1">
      <c r="A16" s="29" t="s">
        <v>122</v>
      </c>
      <c r="B16" s="40"/>
      <c r="C16" s="40"/>
    </row>
    <row r="17" spans="1:5" s="17" customFormat="1" ht="12">
      <c r="A17" s="17" t="s">
        <v>123</v>
      </c>
      <c r="B17" s="164">
        <v>12321</v>
      </c>
      <c r="C17" s="164">
        <v>54130</v>
      </c>
      <c r="D17" s="227"/>
      <c r="E17" s="155">
        <v>12917</v>
      </c>
    </row>
    <row r="18" spans="1:5" s="17" customFormat="1" ht="12">
      <c r="A18" s="17" t="s">
        <v>126</v>
      </c>
      <c r="B18" s="164">
        <v>2548</v>
      </c>
      <c r="C18" s="164">
        <v>5294</v>
      </c>
      <c r="D18" s="227"/>
      <c r="E18" s="155">
        <v>2548</v>
      </c>
    </row>
    <row r="19" spans="1:5" s="17" customFormat="1" ht="12">
      <c r="A19" s="17" t="s">
        <v>124</v>
      </c>
      <c r="B19" s="164">
        <v>10179</v>
      </c>
      <c r="C19" s="164">
        <v>443186</v>
      </c>
      <c r="D19" s="227"/>
      <c r="E19" s="155">
        <v>10309</v>
      </c>
    </row>
    <row r="20" spans="1:5" s="17" customFormat="1" ht="12">
      <c r="A20" s="17" t="s">
        <v>125</v>
      </c>
      <c r="B20" s="164">
        <v>0</v>
      </c>
      <c r="C20" s="164">
        <v>615833</v>
      </c>
      <c r="D20" s="227"/>
      <c r="E20" s="155">
        <v>25247</v>
      </c>
    </row>
    <row r="21" spans="1:5" s="17" customFormat="1" ht="12">
      <c r="A21" s="17" t="s">
        <v>210</v>
      </c>
      <c r="B21" s="168">
        <v>1423</v>
      </c>
      <c r="C21" s="164">
        <v>51228</v>
      </c>
      <c r="D21" s="227"/>
      <c r="E21" s="161">
        <v>1500</v>
      </c>
    </row>
    <row r="22" spans="1:5" s="17" customFormat="1" ht="12">
      <c r="A22" s="29"/>
      <c r="B22" s="164">
        <f>SUM(B17:B21)</f>
        <v>26471</v>
      </c>
      <c r="C22" s="164"/>
      <c r="D22" s="227"/>
      <c r="E22" s="155">
        <f>SUM(E17:E21)</f>
        <v>52521</v>
      </c>
    </row>
    <row r="23" spans="1:5" s="17" customFormat="1" ht="12">
      <c r="A23" s="29"/>
      <c r="B23" s="164"/>
      <c r="C23" s="164"/>
      <c r="D23" s="227"/>
      <c r="E23" s="155"/>
    </row>
    <row r="24" spans="1:5" s="17" customFormat="1" ht="12">
      <c r="A24" s="29" t="s">
        <v>67</v>
      </c>
      <c r="B24" s="164"/>
      <c r="C24" s="164"/>
      <c r="D24" s="227"/>
      <c r="E24" s="227"/>
    </row>
    <row r="25" spans="1:5" s="17" customFormat="1" ht="12">
      <c r="A25" s="111" t="s">
        <v>77</v>
      </c>
      <c r="B25" s="246">
        <v>8932</v>
      </c>
      <c r="C25" s="246">
        <v>237754</v>
      </c>
      <c r="D25" s="227"/>
      <c r="E25" s="247">
        <v>12974</v>
      </c>
    </row>
    <row r="26" spans="1:5" s="17" customFormat="1" ht="12">
      <c r="A26" s="111" t="s">
        <v>252</v>
      </c>
      <c r="B26" s="248">
        <v>28684</v>
      </c>
      <c r="C26" s="248">
        <v>4296</v>
      </c>
      <c r="D26" s="227"/>
      <c r="E26" s="249">
        <v>0</v>
      </c>
    </row>
    <row r="27" spans="1:5" s="17" customFormat="1" ht="12">
      <c r="A27" s="111" t="s">
        <v>211</v>
      </c>
      <c r="B27" s="248">
        <f>88235+8888</f>
        <v>97123</v>
      </c>
      <c r="C27" s="248">
        <v>55919</v>
      </c>
      <c r="D27" s="227"/>
      <c r="E27" s="249">
        <v>81548</v>
      </c>
    </row>
    <row r="28" spans="1:5" s="17" customFormat="1" ht="12">
      <c r="A28" s="111" t="s">
        <v>212</v>
      </c>
      <c r="B28" s="248">
        <v>70963</v>
      </c>
      <c r="C28" s="248">
        <v>0</v>
      </c>
      <c r="D28" s="227"/>
      <c r="E28" s="249">
        <v>66200</v>
      </c>
    </row>
    <row r="29" spans="1:5" s="17" customFormat="1" ht="12">
      <c r="A29" s="111" t="s">
        <v>213</v>
      </c>
      <c r="B29" s="248">
        <v>6945</v>
      </c>
      <c r="C29" s="248">
        <v>0</v>
      </c>
      <c r="D29" s="227"/>
      <c r="E29" s="249">
        <v>5840</v>
      </c>
    </row>
    <row r="30" spans="1:5" s="17" customFormat="1" ht="12">
      <c r="A30" s="111" t="s">
        <v>105</v>
      </c>
      <c r="B30" s="248">
        <v>522</v>
      </c>
      <c r="C30" s="248">
        <v>5000</v>
      </c>
      <c r="D30" s="227"/>
      <c r="E30" s="249">
        <v>106</v>
      </c>
    </row>
    <row r="31" spans="1:5" s="17" customFormat="1" ht="12">
      <c r="A31" s="111" t="s">
        <v>214</v>
      </c>
      <c r="B31" s="248">
        <v>0</v>
      </c>
      <c r="C31" s="248">
        <v>95995</v>
      </c>
      <c r="D31" s="227"/>
      <c r="E31" s="249">
        <v>27</v>
      </c>
    </row>
    <row r="32" spans="1:5" s="17" customFormat="1" ht="12">
      <c r="A32" s="111" t="s">
        <v>215</v>
      </c>
      <c r="B32" s="248">
        <f>3288+7062</f>
        <v>10350</v>
      </c>
      <c r="C32" s="248">
        <v>106981</v>
      </c>
      <c r="D32" s="227"/>
      <c r="E32" s="249">
        <v>36720</v>
      </c>
    </row>
    <row r="33" spans="2:5" s="17" customFormat="1" ht="12">
      <c r="B33" s="250">
        <f>SUM(B25:B32)</f>
        <v>223519</v>
      </c>
      <c r="C33" s="250">
        <v>505945</v>
      </c>
      <c r="D33" s="227"/>
      <c r="E33" s="251">
        <f>SUM(E25:E32)</f>
        <v>203415</v>
      </c>
    </row>
    <row r="34" spans="1:5" s="17" customFormat="1" ht="12">
      <c r="A34" s="29"/>
      <c r="B34" s="164"/>
      <c r="C34" s="164"/>
      <c r="D34" s="227"/>
      <c r="E34" s="155"/>
    </row>
    <row r="35" spans="1:5" s="17" customFormat="1" ht="12" thickBot="1">
      <c r="A35" s="29" t="s">
        <v>127</v>
      </c>
      <c r="B35" s="167">
        <f>B22+B33</f>
        <v>249990</v>
      </c>
      <c r="C35" s="167">
        <v>0</v>
      </c>
      <c r="D35" s="227"/>
      <c r="E35" s="159">
        <f>E22+E33</f>
        <v>255936</v>
      </c>
    </row>
    <row r="36" spans="1:5" s="17" customFormat="1" ht="12">
      <c r="A36" s="29"/>
      <c r="B36" s="39"/>
      <c r="C36" s="39"/>
      <c r="D36" s="22"/>
      <c r="E36" s="60"/>
    </row>
    <row r="37" spans="1:5" s="17" customFormat="1" ht="12">
      <c r="A37" s="29"/>
      <c r="B37" s="39"/>
      <c r="C37" s="39"/>
      <c r="D37" s="22"/>
      <c r="E37" s="60"/>
    </row>
    <row r="38" spans="2:5" ht="12.75">
      <c r="B38" s="15"/>
      <c r="C38" s="15"/>
      <c r="D38" s="5"/>
      <c r="E38" s="5"/>
    </row>
    <row r="39" ht="27" customHeight="1">
      <c r="H39" s="65"/>
    </row>
    <row r="40" spans="2:5" ht="12.75">
      <c r="B40" s="15"/>
      <c r="C40" s="15"/>
      <c r="D40" s="5"/>
      <c r="E40" s="5"/>
    </row>
    <row r="41" ht="27" customHeight="1"/>
    <row r="42" spans="2:5" ht="12.75">
      <c r="B42" s="15"/>
      <c r="C42" s="15"/>
      <c r="D42" s="5"/>
      <c r="E42" s="5"/>
    </row>
    <row r="43" spans="2:5" ht="12.75">
      <c r="B43" s="15"/>
      <c r="C43" s="15"/>
      <c r="D43" s="5"/>
      <c r="E43" s="5"/>
    </row>
    <row r="44" spans="2:5" ht="12.75">
      <c r="B44" s="15"/>
      <c r="C44" s="15"/>
      <c r="D44" s="5"/>
      <c r="E44" s="5"/>
    </row>
    <row r="45" spans="2:5" ht="12.75">
      <c r="B45" s="15"/>
      <c r="C45" s="15"/>
      <c r="D45" s="5"/>
      <c r="E45" s="5"/>
    </row>
    <row r="46" spans="2:5" ht="12.75">
      <c r="B46" s="15"/>
      <c r="C46" s="15"/>
      <c r="D46" s="5"/>
      <c r="E46" s="5"/>
    </row>
    <row r="47" spans="2:5" ht="12.75">
      <c r="B47" s="15"/>
      <c r="C47" s="15"/>
      <c r="D47" s="5"/>
      <c r="E47" s="5"/>
    </row>
    <row r="48" spans="2:5" ht="12.75">
      <c r="B48" s="15"/>
      <c r="C48" s="15"/>
      <c r="D48" s="5"/>
      <c r="E48" s="5"/>
    </row>
    <row r="49" spans="2:5" ht="12.75">
      <c r="B49" s="15"/>
      <c r="C49" s="15"/>
      <c r="D49" s="5"/>
      <c r="E49" s="5"/>
    </row>
    <row r="50" spans="2:5" ht="12.75">
      <c r="B50" s="15"/>
      <c r="C50" s="15"/>
      <c r="D50" s="5"/>
      <c r="E50" s="5"/>
    </row>
    <row r="51" spans="2:5" ht="12.75">
      <c r="B51" s="15"/>
      <c r="C51" s="15"/>
      <c r="D51" s="5"/>
      <c r="E51" s="5"/>
    </row>
    <row r="52" spans="2:5" ht="12.75">
      <c r="B52" s="15"/>
      <c r="C52" s="15"/>
      <c r="D52" s="5"/>
      <c r="E52" s="5"/>
    </row>
    <row r="53" spans="2:5" ht="12.75">
      <c r="B53" s="15"/>
      <c r="C53" s="15"/>
      <c r="D53" s="5"/>
      <c r="E53" s="5"/>
    </row>
    <row r="54" spans="2:5" ht="12.75">
      <c r="B54" s="15"/>
      <c r="C54" s="15"/>
      <c r="D54" s="5"/>
      <c r="E54" s="5"/>
    </row>
    <row r="55" spans="2:5" ht="12.75">
      <c r="B55" s="15"/>
      <c r="C55" s="15"/>
      <c r="D55" s="5"/>
      <c r="E55" s="5"/>
    </row>
    <row r="56" spans="2:5" ht="12.75">
      <c r="B56" s="15"/>
      <c r="C56" s="15"/>
      <c r="D56" s="5"/>
      <c r="E56" s="5"/>
    </row>
    <row r="57" spans="2:5" ht="12.75">
      <c r="B57" s="15"/>
      <c r="C57" s="15"/>
      <c r="D57" s="5"/>
      <c r="E57" s="5"/>
    </row>
    <row r="58" spans="2:5" ht="12.75">
      <c r="B58" s="15"/>
      <c r="C58" s="15"/>
      <c r="D58" s="5"/>
      <c r="E58" s="5"/>
    </row>
    <row r="59" spans="2:5" ht="12.75">
      <c r="B59" s="15"/>
      <c r="C59" s="15"/>
      <c r="D59" s="5"/>
      <c r="E59" s="5"/>
    </row>
    <row r="60" spans="2:5" ht="12.75">
      <c r="B60" s="15"/>
      <c r="C60" s="15"/>
      <c r="D60" s="5"/>
      <c r="E60" s="5"/>
    </row>
    <row r="61" spans="2:5" ht="12.75">
      <c r="B61" s="15"/>
      <c r="C61" s="15"/>
      <c r="D61" s="5"/>
      <c r="E61" s="5"/>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1">
      <selection activeCell="A1" sqref="A1:H1"/>
    </sheetView>
  </sheetViews>
  <sheetFormatPr defaultColWidth="9.140625" defaultRowHeight="12.75"/>
  <cols>
    <col min="1" max="1" width="51.140625" style="1" customWidth="1"/>
    <col min="2" max="2" width="16.7109375" style="14" customWidth="1"/>
    <col min="3" max="3" width="3.140625" style="14"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281" t="str">
        <f>'page 1-IS'!A1:G1</f>
        <v>BINA GOODYEAR BERHAD (18645-H)</v>
      </c>
      <c r="B1" s="281"/>
      <c r="C1" s="281"/>
      <c r="D1" s="281"/>
      <c r="E1" s="281"/>
      <c r="F1" s="281"/>
      <c r="G1" s="281"/>
      <c r="H1" s="281"/>
      <c r="I1" s="6"/>
      <c r="J1" s="6"/>
      <c r="K1" s="6"/>
      <c r="L1" s="6"/>
    </row>
    <row r="2" spans="1:12" ht="12.75">
      <c r="A2" s="282" t="s">
        <v>38</v>
      </c>
      <c r="B2" s="282"/>
      <c r="C2" s="282"/>
      <c r="D2" s="282"/>
      <c r="E2" s="282"/>
      <c r="F2" s="282"/>
      <c r="G2" s="282"/>
      <c r="H2" s="282"/>
      <c r="I2" s="25"/>
      <c r="J2" s="7"/>
      <c r="K2" s="7"/>
      <c r="L2" s="7"/>
    </row>
    <row r="3" ht="7.5" customHeight="1">
      <c r="I3" s="3"/>
    </row>
    <row r="4" spans="1:9" ht="13.5">
      <c r="A4" s="8" t="str">
        <f>'page 1-IS'!A4</f>
        <v>Interim report for the financial period ended 30 June 2007</v>
      </c>
      <c r="I4" s="3"/>
    </row>
    <row r="5" spans="1:9" ht="12.75">
      <c r="A5" s="9" t="s">
        <v>73</v>
      </c>
      <c r="I5" s="3"/>
    </row>
    <row r="6" spans="1:8" s="2" customFormat="1" ht="6.75" customHeight="1">
      <c r="A6" s="11"/>
      <c r="B6" s="41"/>
      <c r="C6" s="41"/>
      <c r="D6" s="11"/>
      <c r="E6" s="11"/>
      <c r="F6" s="11"/>
      <c r="G6" s="11"/>
      <c r="H6" s="4"/>
    </row>
    <row r="7" ht="12.75">
      <c r="A7" s="3" t="s">
        <v>195</v>
      </c>
    </row>
    <row r="8" ht="3" customHeight="1"/>
    <row r="9" spans="2:6" s="17" customFormat="1" ht="51" customHeight="1">
      <c r="B9" s="36" t="s">
        <v>104</v>
      </c>
      <c r="C9" s="36" t="s">
        <v>101</v>
      </c>
      <c r="D9" s="19"/>
      <c r="E9" s="18" t="s">
        <v>103</v>
      </c>
      <c r="F9" s="26" t="s">
        <v>42</v>
      </c>
    </row>
    <row r="10" spans="2:6" s="17" customFormat="1" ht="11.25" customHeight="1">
      <c r="B10" s="36"/>
      <c r="C10" s="36"/>
      <c r="D10" s="19"/>
      <c r="E10" s="18" t="s">
        <v>216</v>
      </c>
      <c r="F10" s="26"/>
    </row>
    <row r="11" spans="2:6" s="17" customFormat="1" ht="12">
      <c r="B11" s="37" t="str">
        <f>'page 2-BS'!B11</f>
        <v>30/06/07</v>
      </c>
      <c r="C11" s="92" t="s">
        <v>102</v>
      </c>
      <c r="D11" s="19"/>
      <c r="E11" s="87" t="s">
        <v>111</v>
      </c>
      <c r="F11" s="28">
        <v>36433</v>
      </c>
    </row>
    <row r="12" spans="2:6" s="17" customFormat="1" ht="12">
      <c r="B12" s="38" t="s">
        <v>40</v>
      </c>
      <c r="C12" s="38" t="s">
        <v>40</v>
      </c>
      <c r="D12" s="19"/>
      <c r="E12" s="19" t="s">
        <v>40</v>
      </c>
      <c r="F12" s="16" t="s">
        <v>40</v>
      </c>
    </row>
    <row r="13" spans="2:6" s="17" customFormat="1" ht="6" customHeight="1">
      <c r="B13" s="42"/>
      <c r="C13" s="42" t="s">
        <v>74</v>
      </c>
      <c r="D13" s="19"/>
      <c r="E13" s="34"/>
      <c r="F13" s="16"/>
    </row>
    <row r="14" spans="1:5" s="17" customFormat="1" ht="12">
      <c r="A14" s="29" t="s">
        <v>128</v>
      </c>
      <c r="B14" s="39"/>
      <c r="C14" s="39"/>
      <c r="D14" s="22"/>
      <c r="E14" s="60"/>
    </row>
    <row r="15" spans="1:5" s="17" customFormat="1" ht="12">
      <c r="A15" s="29"/>
      <c r="B15" s="39"/>
      <c r="C15" s="39"/>
      <c r="D15" s="22"/>
      <c r="E15" s="60"/>
    </row>
    <row r="16" spans="1:5" s="17" customFormat="1" ht="12">
      <c r="A16" s="29" t="s">
        <v>129</v>
      </c>
      <c r="B16" s="39"/>
      <c r="C16" s="39"/>
      <c r="D16" s="22"/>
      <c r="E16" s="60"/>
    </row>
    <row r="17" spans="1:5" s="17" customFormat="1" ht="12">
      <c r="A17" s="110" t="s">
        <v>130</v>
      </c>
      <c r="B17" s="164">
        <v>46260</v>
      </c>
      <c r="C17" s="164">
        <v>332668</v>
      </c>
      <c r="D17" s="227"/>
      <c r="E17" s="155">
        <v>46260</v>
      </c>
    </row>
    <row r="18" spans="1:5" s="17" customFormat="1" ht="12">
      <c r="A18" s="110" t="s">
        <v>131</v>
      </c>
      <c r="B18" s="164">
        <v>7297</v>
      </c>
      <c r="C18" s="164">
        <v>1073907</v>
      </c>
      <c r="D18" s="227"/>
      <c r="E18" s="155">
        <v>7297</v>
      </c>
    </row>
    <row r="19" spans="1:5" s="17" customFormat="1" ht="12">
      <c r="A19" s="110" t="s">
        <v>132</v>
      </c>
      <c r="B19" s="164">
        <v>0</v>
      </c>
      <c r="C19" s="164">
        <v>1073907</v>
      </c>
      <c r="D19" s="227"/>
      <c r="E19" s="155">
        <f>382+1433</f>
        <v>1815</v>
      </c>
    </row>
    <row r="20" spans="1:5" s="17" customFormat="1" ht="12">
      <c r="A20" s="110" t="s">
        <v>133</v>
      </c>
      <c r="B20" s="164">
        <f>64442+1433</f>
        <v>65875</v>
      </c>
      <c r="C20" s="164">
        <v>1073907</v>
      </c>
      <c r="D20" s="227"/>
      <c r="E20" s="155">
        <v>61519</v>
      </c>
    </row>
    <row r="21" spans="1:7" s="17" customFormat="1" ht="12">
      <c r="A21" s="29" t="s">
        <v>78</v>
      </c>
      <c r="B21" s="165">
        <f>SUM(B17:B20)</f>
        <v>119432</v>
      </c>
      <c r="C21" s="165">
        <v>3554389</v>
      </c>
      <c r="D21" s="227"/>
      <c r="E21" s="156">
        <f>SUM(E17:E20)</f>
        <v>116891</v>
      </c>
      <c r="G21" s="49"/>
    </row>
    <row r="22" spans="1:5" s="17" customFormat="1" ht="14.25" customHeight="1">
      <c r="A22" s="17" t="s">
        <v>72</v>
      </c>
      <c r="B22" s="168">
        <v>2717</v>
      </c>
      <c r="C22" s="164">
        <v>56634</v>
      </c>
      <c r="D22" s="227"/>
      <c r="E22" s="161">
        <v>2484</v>
      </c>
    </row>
    <row r="23" spans="1:5" s="17" customFormat="1" ht="13.5" customHeight="1">
      <c r="A23" s="29" t="s">
        <v>110</v>
      </c>
      <c r="B23" s="166">
        <f>B21+B22</f>
        <v>122149</v>
      </c>
      <c r="C23" s="164"/>
      <c r="D23" s="227"/>
      <c r="E23" s="158">
        <f>E21+E22</f>
        <v>119375</v>
      </c>
    </row>
    <row r="24" spans="1:5" s="17" customFormat="1" ht="12">
      <c r="A24" s="29"/>
      <c r="B24" s="164"/>
      <c r="C24" s="164"/>
      <c r="D24" s="227"/>
      <c r="E24" s="155"/>
    </row>
    <row r="25" spans="1:5" s="17" customFormat="1" ht="12">
      <c r="A25" s="29" t="s">
        <v>134</v>
      </c>
      <c r="B25" s="164"/>
      <c r="C25" s="164"/>
      <c r="D25" s="227"/>
      <c r="E25" s="155"/>
    </row>
    <row r="26" spans="1:5" s="17" customFormat="1" ht="12">
      <c r="A26" s="17" t="s">
        <v>219</v>
      </c>
      <c r="B26" s="164">
        <f>10625+2462</f>
        <v>13087</v>
      </c>
      <c r="C26" s="164"/>
      <c r="D26" s="227"/>
      <c r="E26" s="155">
        <v>3499</v>
      </c>
    </row>
    <row r="27" spans="1:5" s="17" customFormat="1" ht="12">
      <c r="A27" s="17" t="s">
        <v>135</v>
      </c>
      <c r="B27" s="168">
        <v>113</v>
      </c>
      <c r="C27" s="164"/>
      <c r="D27" s="227"/>
      <c r="E27" s="161">
        <v>113</v>
      </c>
    </row>
    <row r="28" spans="1:5" s="17" customFormat="1" ht="12">
      <c r="A28" s="29"/>
      <c r="B28" s="164">
        <f>SUM(B26:B27)</f>
        <v>13200</v>
      </c>
      <c r="C28" s="164"/>
      <c r="D28" s="227"/>
      <c r="E28" s="155">
        <f>SUM(E26:E27)</f>
        <v>3612</v>
      </c>
    </row>
    <row r="29" spans="1:5" s="17" customFormat="1" ht="12">
      <c r="A29" s="29"/>
      <c r="B29" s="164"/>
      <c r="C29" s="164"/>
      <c r="D29" s="227"/>
      <c r="E29" s="155"/>
    </row>
    <row r="30" spans="1:5" s="17" customFormat="1" ht="12">
      <c r="A30" s="29" t="s">
        <v>69</v>
      </c>
      <c r="B30" s="164"/>
      <c r="C30" s="164"/>
      <c r="D30" s="227"/>
      <c r="E30" s="155"/>
    </row>
    <row r="31" spans="1:5" s="17" customFormat="1" ht="12">
      <c r="A31" s="111" t="s">
        <v>217</v>
      </c>
      <c r="B31" s="246">
        <f>53063+2038</f>
        <v>55101</v>
      </c>
      <c r="C31" s="248"/>
      <c r="D31" s="227"/>
      <c r="E31" s="247">
        <v>81393</v>
      </c>
    </row>
    <row r="32" spans="1:5" s="17" customFormat="1" ht="12">
      <c r="A32" s="111" t="s">
        <v>214</v>
      </c>
      <c r="B32" s="248">
        <v>649</v>
      </c>
      <c r="C32" s="248"/>
      <c r="D32" s="227"/>
      <c r="E32" s="249"/>
    </row>
    <row r="33" spans="1:5" s="17" customFormat="1" ht="12.75" customHeight="1">
      <c r="A33" s="17" t="s">
        <v>220</v>
      </c>
      <c r="B33" s="248">
        <v>290</v>
      </c>
      <c r="C33" s="248"/>
      <c r="D33" s="227"/>
      <c r="E33" s="249">
        <v>1494</v>
      </c>
    </row>
    <row r="34" spans="1:5" s="17" customFormat="1" ht="12">
      <c r="A34" s="111" t="s">
        <v>218</v>
      </c>
      <c r="B34" s="248">
        <f>35375+2480</f>
        <v>37855</v>
      </c>
      <c r="C34" s="248"/>
      <c r="D34" s="227"/>
      <c r="E34" s="249">
        <v>40663</v>
      </c>
    </row>
    <row r="35" spans="1:5" s="17" customFormat="1" ht="12">
      <c r="A35" s="111" t="s">
        <v>92</v>
      </c>
      <c r="B35" s="248">
        <v>20746</v>
      </c>
      <c r="C35" s="248"/>
      <c r="D35" s="227"/>
      <c r="E35" s="249">
        <v>9399</v>
      </c>
    </row>
    <row r="36" spans="2:5" s="17" customFormat="1" ht="12">
      <c r="B36" s="250">
        <f>SUM(B31:B35)</f>
        <v>114641</v>
      </c>
      <c r="C36" s="250">
        <v>179341</v>
      </c>
      <c r="D36" s="227"/>
      <c r="E36" s="251">
        <f>SUM(E31:E35)</f>
        <v>132949</v>
      </c>
    </row>
    <row r="37" spans="1:5" s="17" customFormat="1" ht="12">
      <c r="A37" s="29" t="s">
        <v>136</v>
      </c>
      <c r="B37" s="168">
        <f>B28+B36</f>
        <v>127841</v>
      </c>
      <c r="C37" s="168" t="e">
        <v>#REF!</v>
      </c>
      <c r="D37" s="227"/>
      <c r="E37" s="161">
        <f>E28+E36</f>
        <v>136561</v>
      </c>
    </row>
    <row r="38" spans="1:5" s="17" customFormat="1" ht="12">
      <c r="A38" s="29"/>
      <c r="B38" s="160"/>
      <c r="C38" s="160"/>
      <c r="D38" s="227"/>
      <c r="E38" s="157"/>
    </row>
    <row r="39" spans="1:5" s="17" customFormat="1" ht="12" thickBot="1">
      <c r="A39" s="29" t="s">
        <v>137</v>
      </c>
      <c r="B39" s="167">
        <f>B23+B37</f>
        <v>249990</v>
      </c>
      <c r="C39" s="167" t="e">
        <v>#REF!</v>
      </c>
      <c r="D39" s="227"/>
      <c r="E39" s="159">
        <f>E23+E37</f>
        <v>255936</v>
      </c>
    </row>
    <row r="40" spans="2:5" s="17" customFormat="1" ht="5.25" customHeight="1">
      <c r="B40" s="39"/>
      <c r="C40" s="39"/>
      <c r="D40" s="22"/>
      <c r="E40" s="22"/>
    </row>
    <row r="41" s="17" customFormat="1" ht="11.25" customHeight="1"/>
    <row r="42" spans="1:5" ht="29.25" customHeight="1">
      <c r="A42" s="79" t="s">
        <v>112</v>
      </c>
      <c r="B42" s="61">
        <f>B21/B17</f>
        <v>2.5817552961521835</v>
      </c>
      <c r="C42" s="33">
        <v>4.24</v>
      </c>
      <c r="D42" s="22"/>
      <c r="E42" s="61">
        <f>E21/E17</f>
        <v>2.5268266320795503</v>
      </c>
    </row>
    <row r="43" ht="17.25" customHeight="1"/>
    <row r="44" ht="17.25" customHeight="1"/>
    <row r="45" ht="17.25" customHeight="1"/>
    <row r="46" spans="1:7" ht="37.5" customHeight="1">
      <c r="A46" s="285" t="s">
        <v>189</v>
      </c>
      <c r="B46" s="285"/>
      <c r="C46" s="285"/>
      <c r="D46" s="285"/>
      <c r="E46" s="285"/>
      <c r="F46" s="285"/>
      <c r="G46" s="285"/>
    </row>
    <row r="47" ht="37.5" customHeight="1"/>
    <row r="48" ht="27.75" customHeight="1"/>
    <row r="49" spans="2:5" ht="12.75">
      <c r="B49" s="15"/>
      <c r="C49" s="15"/>
      <c r="D49" s="5"/>
      <c r="E49" s="5"/>
    </row>
    <row r="50" spans="2:5" ht="12.75">
      <c r="B50" s="15"/>
      <c r="C50" s="15"/>
      <c r="D50" s="5"/>
      <c r="E50" s="5"/>
    </row>
    <row r="51" ht="27" customHeight="1">
      <c r="H51" s="65"/>
    </row>
    <row r="52" spans="2:5" ht="12.75">
      <c r="B52" s="15"/>
      <c r="C52" s="15"/>
      <c r="D52" s="5"/>
      <c r="E52" s="5"/>
    </row>
    <row r="53" ht="27" customHeight="1"/>
    <row r="54" spans="2:5" ht="12.75">
      <c r="B54" s="15"/>
      <c r="C54" s="15"/>
      <c r="D54" s="5"/>
      <c r="E54" s="5"/>
    </row>
    <row r="55" spans="2:5" ht="12.75">
      <c r="B55" s="15"/>
      <c r="C55" s="15"/>
      <c r="D55" s="5"/>
      <c r="E55" s="5"/>
    </row>
    <row r="56" spans="2:5" ht="12.75">
      <c r="B56" s="15"/>
      <c r="C56" s="15"/>
      <c r="D56" s="5"/>
      <c r="E56" s="5"/>
    </row>
    <row r="57" spans="2:5" ht="12.75">
      <c r="B57" s="15"/>
      <c r="C57" s="15"/>
      <c r="D57" s="5"/>
      <c r="E57" s="5"/>
    </row>
    <row r="58" spans="2:5" ht="12.75">
      <c r="B58" s="15"/>
      <c r="C58" s="15"/>
      <c r="D58" s="5"/>
      <c r="E58" s="5"/>
    </row>
    <row r="59" spans="2:5" ht="12.75">
      <c r="B59" s="15"/>
      <c r="C59" s="15"/>
      <c r="D59" s="5"/>
      <c r="E59" s="5"/>
    </row>
    <row r="60" spans="2:5" ht="12.75">
      <c r="B60" s="15"/>
      <c r="C60" s="15"/>
      <c r="D60" s="5"/>
      <c r="E60" s="5"/>
    </row>
    <row r="61" spans="2:5" ht="12.75">
      <c r="B61" s="15"/>
      <c r="C61" s="15"/>
      <c r="D61" s="5"/>
      <c r="E61" s="5"/>
    </row>
    <row r="62" spans="2:5" ht="12.75">
      <c r="B62" s="15"/>
      <c r="C62" s="15"/>
      <c r="D62" s="5"/>
      <c r="E62" s="5"/>
    </row>
    <row r="63" spans="2:5" ht="12.75">
      <c r="B63" s="15"/>
      <c r="C63" s="15"/>
      <c r="D63" s="5"/>
      <c r="E63" s="5"/>
    </row>
    <row r="64" spans="2:5" ht="12.75">
      <c r="B64" s="15"/>
      <c r="C64" s="15"/>
      <c r="D64" s="5"/>
      <c r="E64" s="5"/>
    </row>
    <row r="65" spans="2:5" ht="12.75">
      <c r="B65" s="15"/>
      <c r="C65" s="15"/>
      <c r="D65" s="5"/>
      <c r="E65" s="5"/>
    </row>
    <row r="66" spans="2:5" ht="12.75">
      <c r="B66" s="15"/>
      <c r="C66" s="15"/>
      <c r="D66" s="5"/>
      <c r="E66" s="5"/>
    </row>
    <row r="67" spans="2:5" ht="12.75">
      <c r="B67" s="15"/>
      <c r="C67" s="15"/>
      <c r="D67" s="5"/>
      <c r="E67" s="5"/>
    </row>
    <row r="68" spans="2:5" ht="12.75">
      <c r="B68" s="15"/>
      <c r="C68" s="15"/>
      <c r="D68" s="5"/>
      <c r="E68" s="5"/>
    </row>
    <row r="69" spans="2:5" ht="12.75">
      <c r="B69" s="15"/>
      <c r="C69" s="15"/>
      <c r="D69" s="5"/>
      <c r="E69" s="5"/>
    </row>
    <row r="70" spans="2:5" ht="12.75">
      <c r="B70" s="15"/>
      <c r="C70" s="15"/>
      <c r="D70" s="5"/>
      <c r="E70" s="5"/>
    </row>
    <row r="71" spans="2:5" ht="12.75">
      <c r="B71" s="15"/>
      <c r="C71" s="15"/>
      <c r="D71" s="5"/>
      <c r="E71" s="5"/>
    </row>
    <row r="72" spans="2:5" ht="12.75">
      <c r="B72" s="15"/>
      <c r="C72" s="15"/>
      <c r="D72" s="5"/>
      <c r="E72" s="5"/>
    </row>
    <row r="73" spans="2:5" ht="12.75">
      <c r="B73" s="15"/>
      <c r="C73" s="15"/>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68"/>
  <sheetViews>
    <sheetView showGridLines="0" workbookViewId="0" topLeftCell="A1">
      <selection activeCell="A1" sqref="A1:F1"/>
    </sheetView>
  </sheetViews>
  <sheetFormatPr defaultColWidth="9.140625" defaultRowHeight="12.75"/>
  <cols>
    <col min="1" max="1" width="5.57421875" style="63" customWidth="1"/>
    <col min="2" max="2" width="57.7109375" style="63" customWidth="1"/>
    <col min="3" max="3" width="13.7109375" style="152" customWidth="1"/>
    <col min="4" max="4" width="1.1484375" style="63" customWidth="1"/>
    <col min="5" max="5" width="13.7109375" style="152" customWidth="1"/>
    <col min="6" max="6" width="1.7109375" style="63" customWidth="1"/>
    <col min="7" max="7" width="8.00390625" style="63" customWidth="1"/>
    <col min="8" max="8" width="4.8515625" style="63" customWidth="1"/>
    <col min="9" max="16384" width="8.00390625" style="63" customWidth="1"/>
  </cols>
  <sheetData>
    <row r="1" spans="1:9" ht="17.25">
      <c r="A1" s="287" t="str">
        <f>'page 1-IS'!A1:G1</f>
        <v>BINA GOODYEAR BERHAD (18645-H)</v>
      </c>
      <c r="B1" s="287"/>
      <c r="C1" s="287"/>
      <c r="D1" s="287"/>
      <c r="E1" s="287"/>
      <c r="F1" s="287"/>
      <c r="G1" s="1"/>
      <c r="H1" s="14"/>
      <c r="I1" s="3"/>
    </row>
    <row r="2" spans="1:256" ht="12" customHeight="1">
      <c r="A2" s="288" t="str">
        <f>'page 3-BS'!A2:H2</f>
        <v>(Incorporated in Malaysia)</v>
      </c>
      <c r="B2" s="288"/>
      <c r="C2" s="288"/>
      <c r="D2" s="288"/>
      <c r="E2" s="288"/>
      <c r="F2" s="288"/>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c r="EW2" s="287"/>
      <c r="EX2" s="287"/>
      <c r="EY2" s="287"/>
      <c r="EZ2" s="287"/>
      <c r="FA2" s="287"/>
      <c r="FB2" s="287"/>
      <c r="FC2" s="287"/>
      <c r="FD2" s="287"/>
      <c r="FE2" s="287"/>
      <c r="FF2" s="287"/>
      <c r="FG2" s="287"/>
      <c r="FH2" s="287"/>
      <c r="FI2" s="287"/>
      <c r="FJ2" s="287"/>
      <c r="FK2" s="287"/>
      <c r="FL2" s="287"/>
      <c r="FM2" s="287"/>
      <c r="FN2" s="287"/>
      <c r="FO2" s="287"/>
      <c r="FP2" s="287"/>
      <c r="FQ2" s="287"/>
      <c r="FR2" s="287"/>
      <c r="FS2" s="287"/>
      <c r="FT2" s="287"/>
      <c r="FU2" s="287"/>
      <c r="FV2" s="287"/>
      <c r="FW2" s="287"/>
      <c r="FX2" s="287"/>
      <c r="FY2" s="287"/>
      <c r="FZ2" s="287"/>
      <c r="GA2" s="287"/>
      <c r="GB2" s="287"/>
      <c r="GC2" s="287"/>
      <c r="GD2" s="287"/>
      <c r="GE2" s="287"/>
      <c r="GF2" s="287"/>
      <c r="GG2" s="287"/>
      <c r="GH2" s="287"/>
      <c r="GI2" s="287"/>
      <c r="GJ2" s="287"/>
      <c r="GK2" s="287"/>
      <c r="GL2" s="287"/>
      <c r="GM2" s="287"/>
      <c r="GN2" s="287"/>
      <c r="GO2" s="287"/>
      <c r="GP2" s="287"/>
      <c r="GQ2" s="287"/>
      <c r="GR2" s="287"/>
      <c r="GS2" s="287"/>
      <c r="GT2" s="287"/>
      <c r="GU2" s="287"/>
      <c r="GV2" s="287"/>
      <c r="GW2" s="287"/>
      <c r="GX2" s="287"/>
      <c r="GY2" s="287"/>
      <c r="GZ2" s="287"/>
      <c r="HA2" s="287"/>
      <c r="HB2" s="287"/>
      <c r="HC2" s="287"/>
      <c r="HD2" s="287"/>
      <c r="HE2" s="287"/>
      <c r="HF2" s="287"/>
      <c r="HG2" s="287"/>
      <c r="HH2" s="287"/>
      <c r="HI2" s="287"/>
      <c r="HJ2" s="287"/>
      <c r="HK2" s="287"/>
      <c r="HL2" s="287"/>
      <c r="HM2" s="287"/>
      <c r="HN2" s="287"/>
      <c r="HO2" s="287"/>
      <c r="HP2" s="287"/>
      <c r="HQ2" s="287"/>
      <c r="HR2" s="287"/>
      <c r="HS2" s="287"/>
      <c r="HT2" s="287"/>
      <c r="HU2" s="287"/>
      <c r="HV2" s="287"/>
      <c r="HW2" s="287"/>
      <c r="HX2" s="287"/>
      <c r="HY2" s="287"/>
      <c r="HZ2" s="287"/>
      <c r="IA2" s="287"/>
      <c r="IB2" s="287"/>
      <c r="IC2" s="287"/>
      <c r="ID2" s="287"/>
      <c r="IE2" s="287"/>
      <c r="IF2" s="287"/>
      <c r="IG2" s="287"/>
      <c r="IH2" s="287"/>
      <c r="II2" s="287"/>
      <c r="IJ2" s="287"/>
      <c r="IK2" s="287"/>
      <c r="IL2" s="287"/>
      <c r="IM2" s="287"/>
      <c r="IN2" s="287"/>
      <c r="IO2" s="287"/>
      <c r="IP2" s="287"/>
      <c r="IQ2" s="287"/>
      <c r="IR2" s="287"/>
      <c r="IS2" s="287"/>
      <c r="IT2" s="287"/>
      <c r="IU2" s="287"/>
      <c r="IV2" s="287"/>
    </row>
    <row r="3" spans="1:256" ht="10.5" customHeight="1">
      <c r="A3" s="287"/>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c r="DV3" s="287"/>
      <c r="DW3" s="287"/>
      <c r="DX3" s="287"/>
      <c r="DY3" s="287"/>
      <c r="DZ3" s="287"/>
      <c r="EA3" s="287"/>
      <c r="EB3" s="287"/>
      <c r="EC3" s="287"/>
      <c r="ED3" s="287"/>
      <c r="EE3" s="287"/>
      <c r="EF3" s="287"/>
      <c r="EG3" s="287"/>
      <c r="EH3" s="287"/>
      <c r="EI3" s="287"/>
      <c r="EJ3" s="287"/>
      <c r="EK3" s="287"/>
      <c r="EL3" s="287"/>
      <c r="EM3" s="287"/>
      <c r="EN3" s="287"/>
      <c r="EO3" s="287"/>
      <c r="EP3" s="287"/>
      <c r="EQ3" s="287"/>
      <c r="ER3" s="287"/>
      <c r="ES3" s="287"/>
      <c r="ET3" s="287"/>
      <c r="EU3" s="287"/>
      <c r="EV3" s="287"/>
      <c r="EW3" s="287"/>
      <c r="EX3" s="287"/>
      <c r="EY3" s="287"/>
      <c r="EZ3" s="287"/>
      <c r="FA3" s="287"/>
      <c r="FB3" s="287"/>
      <c r="FC3" s="287"/>
      <c r="FD3" s="287"/>
      <c r="FE3" s="287"/>
      <c r="FF3" s="287"/>
      <c r="FG3" s="287"/>
      <c r="FH3" s="287"/>
      <c r="FI3" s="287"/>
      <c r="FJ3" s="287"/>
      <c r="FK3" s="287"/>
      <c r="FL3" s="287"/>
      <c r="FM3" s="287"/>
      <c r="FN3" s="287"/>
      <c r="FO3" s="287"/>
      <c r="FP3" s="287"/>
      <c r="FQ3" s="287"/>
      <c r="FR3" s="287"/>
      <c r="FS3" s="287"/>
      <c r="FT3" s="287"/>
      <c r="FU3" s="287"/>
      <c r="FV3" s="287"/>
      <c r="FW3" s="287"/>
      <c r="FX3" s="287"/>
      <c r="FY3" s="287"/>
      <c r="FZ3" s="287"/>
      <c r="GA3" s="287"/>
      <c r="GB3" s="287"/>
      <c r="GC3" s="287"/>
      <c r="GD3" s="287"/>
      <c r="GE3" s="287"/>
      <c r="GF3" s="287"/>
      <c r="GG3" s="287"/>
      <c r="GH3" s="287"/>
      <c r="GI3" s="287"/>
      <c r="GJ3" s="287"/>
      <c r="GK3" s="287"/>
      <c r="GL3" s="287"/>
      <c r="GM3" s="287"/>
      <c r="GN3" s="287"/>
      <c r="GO3" s="287"/>
      <c r="GP3" s="287"/>
      <c r="GQ3" s="287"/>
      <c r="GR3" s="287"/>
      <c r="GS3" s="287"/>
      <c r="GT3" s="287"/>
      <c r="GU3" s="287"/>
      <c r="GV3" s="287"/>
      <c r="GW3" s="287"/>
      <c r="GX3" s="287"/>
      <c r="GY3" s="287"/>
      <c r="GZ3" s="287"/>
      <c r="HA3" s="287"/>
      <c r="HB3" s="287"/>
      <c r="HC3" s="287"/>
      <c r="HD3" s="287"/>
      <c r="HE3" s="287"/>
      <c r="HF3" s="287"/>
      <c r="HG3" s="287"/>
      <c r="HH3" s="287"/>
      <c r="HI3" s="287"/>
      <c r="HJ3" s="287"/>
      <c r="HK3" s="287"/>
      <c r="HL3" s="287"/>
      <c r="HM3" s="287"/>
      <c r="HN3" s="287"/>
      <c r="HO3" s="287"/>
      <c r="HP3" s="287"/>
      <c r="HQ3" s="287"/>
      <c r="HR3" s="287"/>
      <c r="HS3" s="287"/>
      <c r="HT3" s="287"/>
      <c r="HU3" s="287"/>
      <c r="HV3" s="287"/>
      <c r="HW3" s="287"/>
      <c r="HX3" s="287"/>
      <c r="HY3" s="287"/>
      <c r="HZ3" s="287"/>
      <c r="IA3" s="287"/>
      <c r="IB3" s="287"/>
      <c r="IC3" s="287"/>
      <c r="ID3" s="287"/>
      <c r="IE3" s="287"/>
      <c r="IF3" s="287"/>
      <c r="IG3" s="287"/>
      <c r="IH3" s="287"/>
      <c r="II3" s="287"/>
      <c r="IJ3" s="287"/>
      <c r="IK3" s="287"/>
      <c r="IL3" s="287"/>
      <c r="IM3" s="287"/>
      <c r="IN3" s="287"/>
      <c r="IO3" s="287"/>
      <c r="IP3" s="287"/>
      <c r="IQ3" s="287"/>
      <c r="IR3" s="287"/>
      <c r="IS3" s="287"/>
      <c r="IT3" s="287"/>
      <c r="IU3" s="287"/>
      <c r="IV3" s="287"/>
    </row>
    <row r="4" spans="1:9" ht="13.5">
      <c r="A4" s="8" t="str">
        <f>'page 1-IS'!A4</f>
        <v>Interim report for the financial period ended 30 June 2007</v>
      </c>
      <c r="B4" s="8"/>
      <c r="C4" s="162"/>
      <c r="D4" s="1"/>
      <c r="E4" s="150"/>
      <c r="F4" s="1"/>
      <c r="G4" s="1"/>
      <c r="H4" s="14"/>
      <c r="I4" s="3"/>
    </row>
    <row r="5" spans="1:9" ht="12.75">
      <c r="A5" s="9" t="s">
        <v>73</v>
      </c>
      <c r="B5" s="9"/>
      <c r="C5" s="162"/>
      <c r="D5" s="1"/>
      <c r="E5" s="150"/>
      <c r="F5" s="1"/>
      <c r="G5" s="1"/>
      <c r="H5" s="14"/>
      <c r="I5" s="3"/>
    </row>
    <row r="6" spans="1:9" ht="6" customHeight="1">
      <c r="A6" s="2"/>
      <c r="B6" s="2"/>
      <c r="C6" s="163"/>
      <c r="D6" s="2"/>
      <c r="E6" s="151"/>
      <c r="F6" s="2"/>
      <c r="G6" s="2"/>
      <c r="H6" s="35"/>
      <c r="I6" s="4"/>
    </row>
    <row r="7" spans="1:9" ht="12.75">
      <c r="A7" s="3" t="s">
        <v>180</v>
      </c>
      <c r="B7" s="3"/>
      <c r="C7" s="162"/>
      <c r="D7" s="1"/>
      <c r="E7" s="150"/>
      <c r="F7" s="1"/>
      <c r="G7" s="1"/>
      <c r="H7" s="14"/>
      <c r="I7" s="1"/>
    </row>
    <row r="8" spans="1:5" s="80" customFormat="1" ht="12.75" customHeight="1">
      <c r="A8" s="79"/>
      <c r="B8" s="79"/>
      <c r="C8" s="153" t="s">
        <v>331</v>
      </c>
      <c r="D8" s="46"/>
      <c r="E8" s="153" t="str">
        <f>C8</f>
        <v>12 Months Ended</v>
      </c>
    </row>
    <row r="9" spans="1:5" s="64" customFormat="1" ht="12">
      <c r="A9" s="29"/>
      <c r="B9" s="29"/>
      <c r="C9" s="37" t="str">
        <f>'page 1-IS'!F11</f>
        <v>30/06/07</v>
      </c>
      <c r="D9" s="108"/>
      <c r="E9" s="37" t="str">
        <f>'page 1-IS'!G11</f>
        <v>30/06/06</v>
      </c>
    </row>
    <row r="10" spans="1:5" s="64" customFormat="1" ht="12">
      <c r="A10" s="29"/>
      <c r="B10" s="29"/>
      <c r="C10" s="154" t="s">
        <v>40</v>
      </c>
      <c r="D10" s="109"/>
      <c r="E10" s="154" t="s">
        <v>40</v>
      </c>
    </row>
    <row r="11" spans="1:5" s="64" customFormat="1" ht="0.75" customHeight="1">
      <c r="A11" s="29"/>
      <c r="B11" s="29"/>
      <c r="C11" s="155"/>
      <c r="D11" s="94"/>
      <c r="E11" s="155"/>
    </row>
    <row r="12" spans="1:5" s="64" customFormat="1" ht="12">
      <c r="A12" s="29" t="s">
        <v>181</v>
      </c>
      <c r="B12" s="29"/>
      <c r="C12" s="155"/>
      <c r="D12" s="94"/>
      <c r="E12" s="155"/>
    </row>
    <row r="13" spans="1:5" s="64" customFormat="1" ht="19.5" customHeight="1">
      <c r="A13" s="17" t="s">
        <v>222</v>
      </c>
      <c r="B13" s="17"/>
      <c r="C13" s="164">
        <f>'page 1-IS'!F22</f>
        <v>7529</v>
      </c>
      <c r="D13" s="43"/>
      <c r="E13" s="155">
        <f>'page 1-IS'!G22</f>
        <v>12918</v>
      </c>
    </row>
    <row r="14" spans="1:5" s="64" customFormat="1" ht="16.5" customHeight="1">
      <c r="A14" s="123" t="s">
        <v>297</v>
      </c>
      <c r="B14" s="17"/>
      <c r="C14" s="164"/>
      <c r="D14" s="43"/>
      <c r="E14" s="155"/>
    </row>
    <row r="15" spans="1:5" s="64" customFormat="1" ht="16.5" customHeight="1">
      <c r="A15" s="117" t="s">
        <v>197</v>
      </c>
      <c r="B15" s="17"/>
      <c r="C15" s="164">
        <v>4091</v>
      </c>
      <c r="D15" s="43"/>
      <c r="E15" s="155">
        <v>3195</v>
      </c>
    </row>
    <row r="16" spans="1:5" s="64" customFormat="1" ht="16.5" customHeight="1">
      <c r="A16" s="117" t="s">
        <v>198</v>
      </c>
      <c r="B16" s="17"/>
      <c r="C16" s="164">
        <v>-134</v>
      </c>
      <c r="D16" s="43"/>
      <c r="E16" s="155">
        <v>-25</v>
      </c>
    </row>
    <row r="17" spans="1:5" s="64" customFormat="1" ht="16.5" customHeight="1">
      <c r="A17" s="117" t="s">
        <v>320</v>
      </c>
      <c r="B17" s="17"/>
      <c r="C17" s="164">
        <v>16</v>
      </c>
      <c r="D17" s="43"/>
      <c r="E17" s="155">
        <v>30</v>
      </c>
    </row>
    <row r="18" spans="1:5" s="64" customFormat="1" ht="16.5" customHeight="1">
      <c r="A18" s="286" t="s">
        <v>256</v>
      </c>
      <c r="B18" s="286"/>
      <c r="C18" s="164">
        <v>77</v>
      </c>
      <c r="D18" s="43"/>
      <c r="E18" s="155">
        <v>0</v>
      </c>
    </row>
    <row r="19" spans="1:5" s="64" customFormat="1" ht="16.5" customHeight="1">
      <c r="A19" s="117" t="s">
        <v>34</v>
      </c>
      <c r="B19" s="17"/>
      <c r="C19" s="164">
        <v>130</v>
      </c>
      <c r="D19" s="43"/>
      <c r="E19" s="155">
        <v>0</v>
      </c>
    </row>
    <row r="20" spans="1:5" s="64" customFormat="1" ht="16.5" customHeight="1">
      <c r="A20" s="117" t="s">
        <v>199</v>
      </c>
      <c r="B20" s="17"/>
      <c r="C20" s="164">
        <v>-232</v>
      </c>
      <c r="D20" s="43"/>
      <c r="E20" s="155">
        <v>-572</v>
      </c>
    </row>
    <row r="21" spans="1:5" s="64" customFormat="1" ht="16.5" customHeight="1">
      <c r="A21" s="116" t="s">
        <v>200</v>
      </c>
      <c r="B21" s="17"/>
      <c r="C21" s="164">
        <v>4373</v>
      </c>
      <c r="D21" s="43"/>
      <c r="E21" s="155">
        <v>2351</v>
      </c>
    </row>
    <row r="22" spans="1:5" s="64" customFormat="1" ht="16.5" customHeight="1">
      <c r="A22" s="117" t="s">
        <v>298</v>
      </c>
      <c r="B22" s="17"/>
      <c r="C22" s="164">
        <v>0</v>
      </c>
      <c r="D22" s="43"/>
      <c r="E22" s="155">
        <v>106</v>
      </c>
    </row>
    <row r="23" spans="1:5" s="64" customFormat="1" ht="7.5" customHeight="1">
      <c r="A23" s="117"/>
      <c r="B23" s="17"/>
      <c r="C23" s="164"/>
      <c r="D23" s="43"/>
      <c r="E23" s="155"/>
    </row>
    <row r="24" spans="1:5" s="64" customFormat="1" ht="16.5" customHeight="1">
      <c r="A24" s="17" t="s">
        <v>182</v>
      </c>
      <c r="B24" s="17"/>
      <c r="C24" s="165">
        <f>SUM(C13:C22)</f>
        <v>15850</v>
      </c>
      <c r="D24" s="43"/>
      <c r="E24" s="156">
        <f>SUM(E13:E22)</f>
        <v>18003</v>
      </c>
    </row>
    <row r="25" spans="1:5" s="64" customFormat="1" ht="7.5" customHeight="1">
      <c r="A25" s="17"/>
      <c r="B25" s="17"/>
      <c r="C25" s="160"/>
      <c r="D25" s="43"/>
      <c r="E25" s="157"/>
    </row>
    <row r="26" spans="1:5" s="64" customFormat="1" ht="16.5" customHeight="1">
      <c r="A26" s="116" t="str">
        <f>'page 2-BS'!A26</f>
        <v>Development expenditure</v>
      </c>
      <c r="B26" s="17"/>
      <c r="C26" s="160">
        <v>-3436</v>
      </c>
      <c r="D26" s="43"/>
      <c r="E26" s="157">
        <v>75</v>
      </c>
    </row>
    <row r="27" spans="1:5" s="64" customFormat="1" ht="16.5" customHeight="1">
      <c r="A27" s="117" t="s">
        <v>299</v>
      </c>
      <c r="B27" s="17"/>
      <c r="C27" s="160">
        <v>-20768</v>
      </c>
      <c r="D27" s="43"/>
      <c r="E27" s="157">
        <v>-40172</v>
      </c>
    </row>
    <row r="28" spans="1:5" s="64" customFormat="1" ht="16.5" customHeight="1">
      <c r="A28" s="117" t="str">
        <f>'page 2-BS'!A25</f>
        <v>Inventories</v>
      </c>
      <c r="B28" s="17"/>
      <c r="C28" s="160">
        <v>4042</v>
      </c>
      <c r="D28" s="43"/>
      <c r="E28" s="157">
        <v>2316</v>
      </c>
    </row>
    <row r="29" spans="1:5" s="64" customFormat="1" ht="16.5" customHeight="1">
      <c r="A29" s="117" t="s">
        <v>300</v>
      </c>
      <c r="B29" s="17"/>
      <c r="C29" s="160">
        <v>-25458</v>
      </c>
      <c r="D29" s="43"/>
      <c r="E29" s="157">
        <v>4193</v>
      </c>
    </row>
    <row r="30" spans="1:5" s="64" customFormat="1" ht="7.5" customHeight="1">
      <c r="A30" s="17"/>
      <c r="B30" s="17"/>
      <c r="C30" s="160"/>
      <c r="D30" s="43"/>
      <c r="E30" s="157"/>
    </row>
    <row r="31" spans="1:5" s="64" customFormat="1" ht="14.25" customHeight="1">
      <c r="A31" s="110" t="s">
        <v>301</v>
      </c>
      <c r="B31" s="110"/>
      <c r="C31" s="165">
        <f>SUM(C24:C30)</f>
        <v>-29770</v>
      </c>
      <c r="D31" s="43"/>
      <c r="E31" s="156">
        <f>SUM(E24:E30)</f>
        <v>-15585</v>
      </c>
    </row>
    <row r="32" spans="1:5" s="64" customFormat="1" ht="16.5" customHeight="1">
      <c r="A32" s="116" t="s">
        <v>201</v>
      </c>
      <c r="B32" s="110"/>
      <c r="C32" s="160">
        <f>-C20</f>
        <v>232</v>
      </c>
      <c r="D32" s="43"/>
      <c r="E32" s="157">
        <f>-E20</f>
        <v>572</v>
      </c>
    </row>
    <row r="33" spans="1:5" s="64" customFormat="1" ht="16.5" customHeight="1">
      <c r="A33" s="116" t="s">
        <v>202</v>
      </c>
      <c r="B33" s="110"/>
      <c r="C33" s="160">
        <f>-C21</f>
        <v>-4373</v>
      </c>
      <c r="D33" s="43"/>
      <c r="E33" s="157">
        <f>-E21</f>
        <v>-2351</v>
      </c>
    </row>
    <row r="34" spans="1:5" s="64" customFormat="1" ht="16.5" customHeight="1">
      <c r="A34" s="118" t="s">
        <v>302</v>
      </c>
      <c r="B34" s="110"/>
      <c r="C34" s="164">
        <v>-4615</v>
      </c>
      <c r="D34" s="43"/>
      <c r="E34" s="155">
        <v>-3371</v>
      </c>
    </row>
    <row r="35" spans="1:5" s="64" customFormat="1" ht="16.5" customHeight="1">
      <c r="A35" s="62" t="s">
        <v>223</v>
      </c>
      <c r="B35" s="62"/>
      <c r="C35" s="166">
        <f>SUM(C31:C34)</f>
        <v>-38526</v>
      </c>
      <c r="D35" s="43"/>
      <c r="E35" s="158">
        <f>SUM(E31:E34)</f>
        <v>-20735</v>
      </c>
    </row>
    <row r="36" spans="1:5" s="64" customFormat="1" ht="9" customHeight="1">
      <c r="A36" s="17"/>
      <c r="B36" s="17"/>
      <c r="C36" s="164"/>
      <c r="D36" s="43"/>
      <c r="E36" s="155"/>
    </row>
    <row r="37" spans="1:5" s="64" customFormat="1" ht="12" customHeight="1">
      <c r="A37" s="29" t="s">
        <v>183</v>
      </c>
      <c r="B37" s="29"/>
      <c r="C37" s="164"/>
      <c r="D37" s="43"/>
      <c r="E37" s="155"/>
    </row>
    <row r="38" spans="1:5" s="64" customFormat="1" ht="16.5" customHeight="1">
      <c r="A38" s="117" t="s">
        <v>203</v>
      </c>
      <c r="B38" s="111"/>
      <c r="C38" s="164"/>
      <c r="D38" s="43"/>
      <c r="E38" s="155"/>
    </row>
    <row r="39" spans="1:5" s="64" customFormat="1" ht="16.5" customHeight="1">
      <c r="A39" s="119" t="s">
        <v>204</v>
      </c>
      <c r="B39" s="111"/>
      <c r="C39" s="164">
        <v>-2016</v>
      </c>
      <c r="D39" s="43"/>
      <c r="E39" s="155">
        <v>-3649</v>
      </c>
    </row>
    <row r="40" spans="1:5" s="64" customFormat="1" ht="16.5" customHeight="1">
      <c r="A40" s="116" t="s">
        <v>205</v>
      </c>
      <c r="B40" s="111"/>
      <c r="C40" s="164">
        <v>383</v>
      </c>
      <c r="D40" s="43"/>
      <c r="E40" s="155">
        <v>28</v>
      </c>
    </row>
    <row r="41" spans="1:5" s="64" customFormat="1" ht="16.5" customHeight="1">
      <c r="A41" s="117" t="s">
        <v>321</v>
      </c>
      <c r="B41" s="111"/>
      <c r="C41" s="164"/>
      <c r="D41" s="43"/>
      <c r="E41" s="155"/>
    </row>
    <row r="42" spans="1:5" s="64" customFormat="1" ht="16.5" customHeight="1">
      <c r="A42" s="119" t="s">
        <v>204</v>
      </c>
      <c r="B42" s="111"/>
      <c r="C42" s="164">
        <v>0</v>
      </c>
      <c r="D42" s="43"/>
      <c r="E42" s="155">
        <v>0</v>
      </c>
    </row>
    <row r="43" spans="1:5" s="64" customFormat="1" ht="16.5" customHeight="1">
      <c r="A43" s="116" t="s">
        <v>205</v>
      </c>
      <c r="B43" s="111"/>
      <c r="C43" s="164">
        <v>0</v>
      </c>
      <c r="D43" s="43"/>
      <c r="E43" s="155">
        <v>37</v>
      </c>
    </row>
    <row r="44" spans="1:5" s="64" customFormat="1" ht="16.5" customHeight="1">
      <c r="A44" s="62" t="s">
        <v>224</v>
      </c>
      <c r="B44" s="17"/>
      <c r="C44" s="166">
        <f>SUM(C38:C40)</f>
        <v>-1633</v>
      </c>
      <c r="D44" s="43"/>
      <c r="E44" s="158">
        <f>SUM(E38:E43)</f>
        <v>-3584</v>
      </c>
    </row>
    <row r="45" spans="1:5" s="64" customFormat="1" ht="8.25" customHeight="1">
      <c r="A45" s="17"/>
      <c r="B45" s="29"/>
      <c r="C45" s="164"/>
      <c r="D45" s="43"/>
      <c r="E45" s="155"/>
    </row>
    <row r="46" spans="1:5" s="64" customFormat="1" ht="16.5" customHeight="1">
      <c r="A46" s="29" t="s">
        <v>184</v>
      </c>
      <c r="B46" s="29"/>
      <c r="C46" s="164"/>
      <c r="D46" s="43"/>
      <c r="E46" s="155"/>
    </row>
    <row r="47" spans="1:5" s="64" customFormat="1" ht="16.5" customHeight="1">
      <c r="A47" s="116" t="s">
        <v>206</v>
      </c>
      <c r="B47" s="17"/>
      <c r="C47" s="164">
        <v>76281</v>
      </c>
      <c r="D47" s="43"/>
      <c r="E47" s="155">
        <v>11611</v>
      </c>
    </row>
    <row r="48" spans="1:5" s="64" customFormat="1" ht="16.5" customHeight="1">
      <c r="A48" s="117" t="s">
        <v>207</v>
      </c>
      <c r="B48" s="110"/>
      <c r="C48" s="164">
        <v>-3880</v>
      </c>
      <c r="D48" s="43"/>
      <c r="E48" s="155">
        <v>-1878</v>
      </c>
    </row>
    <row r="49" spans="1:5" s="64" customFormat="1" ht="16.5" customHeight="1">
      <c r="A49" s="116" t="s">
        <v>208</v>
      </c>
      <c r="B49" s="110"/>
      <c r="C49" s="164">
        <v>-68198</v>
      </c>
      <c r="D49" s="43"/>
      <c r="E49" s="155">
        <v>-13020</v>
      </c>
    </row>
    <row r="50" spans="1:5" s="64" customFormat="1" ht="16.5" customHeight="1">
      <c r="A50" s="117" t="s">
        <v>209</v>
      </c>
      <c r="B50" s="110"/>
      <c r="C50" s="164">
        <v>-1665</v>
      </c>
      <c r="D50" s="43"/>
      <c r="E50" s="155">
        <v>-1665</v>
      </c>
    </row>
    <row r="51" spans="1:5" s="64" customFormat="1" ht="16.5" customHeight="1">
      <c r="A51" s="117" t="s">
        <v>324</v>
      </c>
      <c r="B51" s="110"/>
      <c r="C51" s="164">
        <v>-96</v>
      </c>
      <c r="D51" s="43"/>
      <c r="E51" s="155">
        <v>0</v>
      </c>
    </row>
    <row r="52" spans="1:5" s="64" customFormat="1" ht="16.5" customHeight="1">
      <c r="A52" s="117" t="s">
        <v>337</v>
      </c>
      <c r="B52" s="110"/>
      <c r="C52" s="164">
        <v>313</v>
      </c>
      <c r="D52" s="43"/>
      <c r="E52" s="155">
        <v>0</v>
      </c>
    </row>
    <row r="53" spans="1:5" s="64" customFormat="1" ht="16.5" customHeight="1">
      <c r="A53" s="62" t="s">
        <v>303</v>
      </c>
      <c r="B53" s="17"/>
      <c r="C53" s="166">
        <f>SUM(C47:C52)</f>
        <v>2755</v>
      </c>
      <c r="D53" s="43"/>
      <c r="E53" s="158">
        <f>SUM(E47:E52)</f>
        <v>-4952</v>
      </c>
    </row>
    <row r="54" spans="1:5" s="64" customFormat="1" ht="16.5" customHeight="1">
      <c r="A54" s="29" t="s">
        <v>185</v>
      </c>
      <c r="B54" s="29"/>
      <c r="C54" s="164">
        <f>C35+C44+C53</f>
        <v>-37404</v>
      </c>
      <c r="D54" s="43"/>
      <c r="E54" s="155">
        <f>E35+E44+E53</f>
        <v>-29271</v>
      </c>
    </row>
    <row r="55" spans="1:5" s="64" customFormat="1" ht="16.5" customHeight="1">
      <c r="A55" s="29" t="s">
        <v>35</v>
      </c>
      <c r="B55" s="29"/>
      <c r="C55" s="160">
        <v>23721</v>
      </c>
      <c r="D55" s="43"/>
      <c r="E55" s="157">
        <v>28186</v>
      </c>
    </row>
    <row r="56" spans="1:5" ht="16.5" customHeight="1" thickBot="1">
      <c r="A56" s="29" t="s">
        <v>186</v>
      </c>
      <c r="C56" s="167">
        <f>C54+C55</f>
        <v>-13683</v>
      </c>
      <c r="D56" s="43"/>
      <c r="E56" s="159">
        <f>E54+E55</f>
        <v>-1085</v>
      </c>
    </row>
    <row r="57" spans="1:5" ht="16.5" customHeight="1">
      <c r="A57" s="29"/>
      <c r="C57" s="160"/>
      <c r="D57" s="43"/>
      <c r="E57" s="160"/>
    </row>
    <row r="58" spans="1:5" ht="16.5" customHeight="1">
      <c r="A58" s="123" t="s">
        <v>225</v>
      </c>
      <c r="C58" s="160"/>
      <c r="D58" s="43"/>
      <c r="E58" s="160"/>
    </row>
    <row r="59" spans="1:5" ht="16.5" customHeight="1">
      <c r="A59" s="17" t="s">
        <v>226</v>
      </c>
      <c r="C59" s="160">
        <v>3288</v>
      </c>
      <c r="D59" s="43"/>
      <c r="E59" s="157">
        <v>9054</v>
      </c>
    </row>
    <row r="60" spans="1:5" ht="16.5" customHeight="1">
      <c r="A60" s="17" t="s">
        <v>227</v>
      </c>
      <c r="C60" s="160">
        <v>538</v>
      </c>
      <c r="D60" s="43"/>
      <c r="E60" s="157">
        <v>1157</v>
      </c>
    </row>
    <row r="61" spans="1:5" ht="16.5" customHeight="1">
      <c r="A61" s="17" t="s">
        <v>68</v>
      </c>
      <c r="C61" s="168">
        <v>6524</v>
      </c>
      <c r="D61" s="43"/>
      <c r="E61" s="161">
        <v>8461</v>
      </c>
    </row>
    <row r="62" spans="1:5" ht="16.5" customHeight="1">
      <c r="A62" s="17"/>
      <c r="C62" s="160">
        <f>SUM(C59:C61)</f>
        <v>10350</v>
      </c>
      <c r="D62" s="43"/>
      <c r="E62" s="157">
        <f>SUM(E59:E61)</f>
        <v>18672</v>
      </c>
    </row>
    <row r="63" spans="1:5" ht="16.5" customHeight="1">
      <c r="A63" s="17" t="s">
        <v>228</v>
      </c>
      <c r="C63" s="160">
        <v>-20746</v>
      </c>
      <c r="D63" s="43"/>
      <c r="E63" s="157">
        <v>-19701</v>
      </c>
    </row>
    <row r="64" spans="1:5" ht="16.5" customHeight="1">
      <c r="A64" s="64" t="s">
        <v>229</v>
      </c>
      <c r="C64" s="160">
        <v>-3287</v>
      </c>
      <c r="D64" s="43"/>
      <c r="E64" s="157">
        <v>-4398</v>
      </c>
    </row>
    <row r="65" spans="1:5" ht="16.5" customHeight="1" thickBot="1">
      <c r="A65" s="124"/>
      <c r="C65" s="167">
        <f>SUM(C62:C64)</f>
        <v>-13683</v>
      </c>
      <c r="D65" s="43"/>
      <c r="E65" s="159">
        <f>SUM(E62:E64)</f>
        <v>-5427</v>
      </c>
    </row>
    <row r="66" spans="1:4" ht="15.75" customHeight="1">
      <c r="A66" s="124"/>
      <c r="D66" s="113"/>
    </row>
    <row r="67" spans="1:8" ht="27.75" customHeight="1">
      <c r="A67" s="285" t="s">
        <v>190</v>
      </c>
      <c r="B67" s="285"/>
      <c r="C67" s="285"/>
      <c r="D67" s="285"/>
      <c r="E67" s="285"/>
      <c r="F67" s="65"/>
      <c r="G67" s="65"/>
      <c r="H67" s="65"/>
    </row>
    <row r="68" spans="9:10" ht="15" customHeight="1">
      <c r="I68" s="114"/>
      <c r="J68" s="114"/>
    </row>
  </sheetData>
  <mergeCells count="105">
    <mergeCell ref="IH3:IL3"/>
    <mergeCell ref="IM3:IQ3"/>
    <mergeCell ref="IR3:IV3"/>
    <mergeCell ref="A67:E67"/>
    <mergeCell ref="HN3:HR3"/>
    <mergeCell ref="HS3:HW3"/>
    <mergeCell ref="HX3:IB3"/>
    <mergeCell ref="IC3:IG3"/>
    <mergeCell ref="GT3:GX3"/>
    <mergeCell ref="GY3:HC3"/>
    <mergeCell ref="HI3:HM3"/>
    <mergeCell ref="FZ3:GD3"/>
    <mergeCell ref="GE3:GI3"/>
    <mergeCell ref="GJ3:GN3"/>
    <mergeCell ref="GO3:GS3"/>
    <mergeCell ref="FK3:FO3"/>
    <mergeCell ref="FP3:FT3"/>
    <mergeCell ref="FU3:FY3"/>
    <mergeCell ref="HD3:HH3"/>
    <mergeCell ref="EQ3:EU3"/>
    <mergeCell ref="EV3:EZ3"/>
    <mergeCell ref="FA3:FE3"/>
    <mergeCell ref="FF3:FJ3"/>
    <mergeCell ref="DW3:EA3"/>
    <mergeCell ref="EB3:EF3"/>
    <mergeCell ref="EG3:EK3"/>
    <mergeCell ref="EL3:EP3"/>
    <mergeCell ref="DC3:DG3"/>
    <mergeCell ref="DH3:DL3"/>
    <mergeCell ref="DM3:DQ3"/>
    <mergeCell ref="DR3:DV3"/>
    <mergeCell ref="CI3:CM3"/>
    <mergeCell ref="CN3:CR3"/>
    <mergeCell ref="CS3:CW3"/>
    <mergeCell ref="CX3:DB3"/>
    <mergeCell ref="BO3:BS3"/>
    <mergeCell ref="BT3:BX3"/>
    <mergeCell ref="BY3:CC3"/>
    <mergeCell ref="CD3:CH3"/>
    <mergeCell ref="AU3:AY3"/>
    <mergeCell ref="AZ3:BD3"/>
    <mergeCell ref="BE3:BI3"/>
    <mergeCell ref="BJ3:BN3"/>
    <mergeCell ref="IR2:IV2"/>
    <mergeCell ref="A3:F3"/>
    <mergeCell ref="G3:K3"/>
    <mergeCell ref="L3:P3"/>
    <mergeCell ref="Q3:U3"/>
    <mergeCell ref="V3:Z3"/>
    <mergeCell ref="AA3:AE3"/>
    <mergeCell ref="AF3:AJ3"/>
    <mergeCell ref="AK3:AO3"/>
    <mergeCell ref="AP3:AT3"/>
    <mergeCell ref="HX2:IB2"/>
    <mergeCell ref="IC2:IG2"/>
    <mergeCell ref="IH2:IL2"/>
    <mergeCell ref="IM2:IQ2"/>
    <mergeCell ref="HD2:HH2"/>
    <mergeCell ref="HI2:HM2"/>
    <mergeCell ref="HN2:HR2"/>
    <mergeCell ref="HS2:HW2"/>
    <mergeCell ref="GJ2:GN2"/>
    <mergeCell ref="GO2:GS2"/>
    <mergeCell ref="GT2:GX2"/>
    <mergeCell ref="GY2:HC2"/>
    <mergeCell ref="FP2:FT2"/>
    <mergeCell ref="FU2:FY2"/>
    <mergeCell ref="FZ2:GD2"/>
    <mergeCell ref="GE2:GI2"/>
    <mergeCell ref="EV2:EZ2"/>
    <mergeCell ref="FA2:FE2"/>
    <mergeCell ref="FF2:FJ2"/>
    <mergeCell ref="FK2:FO2"/>
    <mergeCell ref="EB2:EF2"/>
    <mergeCell ref="EG2:EK2"/>
    <mergeCell ref="EL2:EP2"/>
    <mergeCell ref="EQ2:EU2"/>
    <mergeCell ref="DH2:DL2"/>
    <mergeCell ref="DM2:DQ2"/>
    <mergeCell ref="DR2:DV2"/>
    <mergeCell ref="DW2:EA2"/>
    <mergeCell ref="CN2:CR2"/>
    <mergeCell ref="CS2:CW2"/>
    <mergeCell ref="CX2:DB2"/>
    <mergeCell ref="DC2:DG2"/>
    <mergeCell ref="BT2:BX2"/>
    <mergeCell ref="BY2:CC2"/>
    <mergeCell ref="CD2:CH2"/>
    <mergeCell ref="CI2:CM2"/>
    <mergeCell ref="AZ2:BD2"/>
    <mergeCell ref="BE2:BI2"/>
    <mergeCell ref="BJ2:BN2"/>
    <mergeCell ref="BO2:BS2"/>
    <mergeCell ref="AF2:AJ2"/>
    <mergeCell ref="AK2:AO2"/>
    <mergeCell ref="AP2:AT2"/>
    <mergeCell ref="AU2:AY2"/>
    <mergeCell ref="L2:P2"/>
    <mergeCell ref="Q2:U2"/>
    <mergeCell ref="V2:Z2"/>
    <mergeCell ref="AA2:AE2"/>
    <mergeCell ref="A18:B18"/>
    <mergeCell ref="A1:F1"/>
    <mergeCell ref="A2:F2"/>
    <mergeCell ref="G2:K2"/>
  </mergeCells>
  <printOptions/>
  <pageMargins left="1" right="0.25" top="0.81" bottom="0.48" header="0.38" footer="0.39"/>
  <pageSetup fitToHeight="1" fitToWidth="1" horizontalDpi="600" verticalDpi="600" orientation="portrait" paperSize="9" scale="75"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dimension ref="A1:L37"/>
  <sheetViews>
    <sheetView showGridLines="0" workbookViewId="0" topLeftCell="A1">
      <selection activeCell="A1" sqref="A1:J1"/>
    </sheetView>
  </sheetViews>
  <sheetFormatPr defaultColWidth="9.140625" defaultRowHeight="12.75"/>
  <cols>
    <col min="1" max="1" width="2.140625" style="63" customWidth="1"/>
    <col min="2" max="2" width="22.7109375" style="63" customWidth="1"/>
    <col min="3" max="3" width="8.28125" style="63" customWidth="1"/>
    <col min="4" max="4" width="8.8515625" style="63" customWidth="1"/>
    <col min="5" max="6" width="11.421875" style="63" customWidth="1"/>
    <col min="7" max="8" width="8.8515625" style="63" customWidth="1"/>
    <col min="9" max="9" width="7.7109375" style="63" customWidth="1"/>
    <col min="10" max="10" width="9.421875" style="63" customWidth="1"/>
    <col min="11" max="11" width="8.00390625" style="71" customWidth="1"/>
    <col min="12" max="16384" width="8.00390625" style="63" customWidth="1"/>
  </cols>
  <sheetData>
    <row r="1" spans="1:11" s="1" customFormat="1" ht="17.25">
      <c r="A1" s="281" t="str">
        <f>'page 1-IS'!A1:G1</f>
        <v>BINA GOODYEAR BERHAD (18645-H)</v>
      </c>
      <c r="B1" s="281"/>
      <c r="C1" s="281"/>
      <c r="D1" s="281"/>
      <c r="E1" s="281"/>
      <c r="F1" s="281"/>
      <c r="G1" s="281"/>
      <c r="H1" s="281"/>
      <c r="I1" s="281"/>
      <c r="J1" s="281"/>
      <c r="K1" s="14"/>
    </row>
    <row r="2" spans="1:10" s="1" customFormat="1" ht="12.75">
      <c r="A2" s="282" t="s">
        <v>38</v>
      </c>
      <c r="B2" s="282"/>
      <c r="C2" s="282"/>
      <c r="D2" s="282"/>
      <c r="E2" s="282"/>
      <c r="F2" s="282"/>
      <c r="G2" s="282"/>
      <c r="H2" s="282"/>
      <c r="I2" s="282"/>
      <c r="J2" s="282"/>
    </row>
    <row r="3" spans="4:11" s="1" customFormat="1" ht="6.75" customHeight="1">
      <c r="D3" s="14"/>
      <c r="K3" s="14"/>
    </row>
    <row r="4" spans="1:11" s="1" customFormat="1" ht="13.5">
      <c r="A4" s="8" t="str">
        <f>'page 1-IS'!A4</f>
        <v>Interim report for the financial period ended 30 June 2007</v>
      </c>
      <c r="B4" s="8"/>
      <c r="D4" s="14"/>
      <c r="K4" s="14"/>
    </row>
    <row r="5" spans="1:11" s="1" customFormat="1" ht="12.75">
      <c r="A5" s="9" t="s">
        <v>73</v>
      </c>
      <c r="B5" s="9"/>
      <c r="D5" s="14"/>
      <c r="K5" s="14"/>
    </row>
    <row r="6" spans="4:11" s="2" customFormat="1" ht="9.75" customHeight="1">
      <c r="D6" s="35"/>
      <c r="K6" s="35"/>
    </row>
    <row r="7" spans="1:11" s="1" customFormat="1" ht="12.75">
      <c r="A7" s="3" t="s">
        <v>84</v>
      </c>
      <c r="B7" s="3"/>
      <c r="D7" s="14"/>
      <c r="K7" s="14"/>
    </row>
    <row r="8" ht="6" customHeight="1"/>
    <row r="9" spans="1:2" ht="16.5" customHeight="1">
      <c r="A9" s="88" t="s">
        <v>332</v>
      </c>
      <c r="B9" s="3"/>
    </row>
    <row r="10" spans="1:2" ht="16.5" customHeight="1">
      <c r="A10" s="3"/>
      <c r="B10" s="3"/>
    </row>
    <row r="11" spans="1:10" ht="15" customHeight="1">
      <c r="A11" s="37"/>
      <c r="B11" s="37"/>
      <c r="C11" s="296" t="s">
        <v>138</v>
      </c>
      <c r="D11" s="296"/>
      <c r="E11" s="296"/>
      <c r="F11" s="296"/>
      <c r="G11" s="296"/>
      <c r="H11" s="296"/>
      <c r="I11" s="102" t="s">
        <v>140</v>
      </c>
      <c r="J11" s="115" t="s">
        <v>83</v>
      </c>
    </row>
    <row r="12" spans="1:11" s="67" customFormat="1" ht="36.75" customHeight="1">
      <c r="A12" s="120" t="s">
        <v>85</v>
      </c>
      <c r="B12" s="38"/>
      <c r="C12" s="68" t="s">
        <v>70</v>
      </c>
      <c r="D12" s="68" t="s">
        <v>71</v>
      </c>
      <c r="E12" s="68" t="s">
        <v>36</v>
      </c>
      <c r="F12" s="68" t="s">
        <v>221</v>
      </c>
      <c r="G12" s="68" t="s">
        <v>37</v>
      </c>
      <c r="H12" s="68" t="s">
        <v>83</v>
      </c>
      <c r="I12" s="101" t="s">
        <v>139</v>
      </c>
      <c r="J12" s="68" t="s">
        <v>187</v>
      </c>
      <c r="K12" s="72"/>
    </row>
    <row r="13" spans="1:10" ht="18" customHeight="1">
      <c r="A13" s="100" t="s">
        <v>115</v>
      </c>
      <c r="B13" s="64"/>
      <c r="C13" s="64"/>
      <c r="D13" s="64"/>
      <c r="E13" s="64"/>
      <c r="F13" s="64"/>
      <c r="G13" s="64"/>
      <c r="H13" s="64"/>
      <c r="I13" s="64"/>
      <c r="J13" s="64"/>
    </row>
    <row r="14" spans="1:11" s="69" customFormat="1" ht="18" customHeight="1">
      <c r="A14" s="295" t="s">
        <v>141</v>
      </c>
      <c r="B14" s="295"/>
      <c r="C14" s="70">
        <v>46260</v>
      </c>
      <c r="D14" s="70">
        <v>7297</v>
      </c>
      <c r="E14" s="70">
        <v>382</v>
      </c>
      <c r="F14" s="70">
        <v>1433</v>
      </c>
      <c r="G14" s="70">
        <v>61519</v>
      </c>
      <c r="H14" s="122">
        <f>SUM(C14:G14)</f>
        <v>116891</v>
      </c>
      <c r="I14" s="70">
        <f>2484+0.4</f>
        <v>2484.4</v>
      </c>
      <c r="J14" s="70">
        <f>H14+I14</f>
        <v>119375.4</v>
      </c>
      <c r="K14" s="93"/>
    </row>
    <row r="15" spans="1:11" s="69" customFormat="1" ht="14.25" customHeight="1">
      <c r="A15" s="293" t="s">
        <v>304</v>
      </c>
      <c r="B15" s="293"/>
      <c r="C15" s="211"/>
      <c r="D15" s="212"/>
      <c r="E15" s="212"/>
      <c r="F15" s="212"/>
      <c r="G15" s="212"/>
      <c r="H15" s="212"/>
      <c r="I15" s="212"/>
      <c r="J15" s="213"/>
      <c r="K15" s="93"/>
    </row>
    <row r="16" spans="1:11" s="69" customFormat="1" ht="36.75" customHeight="1">
      <c r="A16" s="104" t="s">
        <v>142</v>
      </c>
      <c r="B16" s="103" t="s">
        <v>305</v>
      </c>
      <c r="C16" s="214">
        <v>0</v>
      </c>
      <c r="D16" s="215">
        <v>0</v>
      </c>
      <c r="E16" s="215">
        <f>-E14</f>
        <v>-382</v>
      </c>
      <c r="F16" s="215">
        <v>0</v>
      </c>
      <c r="G16" s="215">
        <f>-E16-F16</f>
        <v>382</v>
      </c>
      <c r="H16" s="217">
        <f>SUM(C16:G16)</f>
        <v>0</v>
      </c>
      <c r="I16" s="228">
        <v>0</v>
      </c>
      <c r="J16" s="255">
        <f>H16+I16</f>
        <v>0</v>
      </c>
      <c r="K16" s="93"/>
    </row>
    <row r="17" spans="1:11" s="69" customFormat="1" ht="27.75" customHeight="1">
      <c r="A17" s="104" t="s">
        <v>142</v>
      </c>
      <c r="B17" s="103" t="s">
        <v>306</v>
      </c>
      <c r="C17" s="214">
        <v>0</v>
      </c>
      <c r="D17" s="215">
        <v>0</v>
      </c>
      <c r="E17" s="215">
        <v>0</v>
      </c>
      <c r="F17" s="215">
        <f>-1433</f>
        <v>-1433</v>
      </c>
      <c r="G17" s="215">
        <v>1433</v>
      </c>
      <c r="H17" s="217">
        <f>SUM(C17:G17)</f>
        <v>0</v>
      </c>
      <c r="I17" s="228">
        <v>0</v>
      </c>
      <c r="J17" s="255">
        <f>H17+I17</f>
        <v>0</v>
      </c>
      <c r="K17" s="93"/>
    </row>
    <row r="18" spans="1:11" s="69" customFormat="1" ht="15.75" customHeight="1">
      <c r="A18" s="104"/>
      <c r="B18" s="103"/>
      <c r="C18" s="218"/>
      <c r="D18" s="219"/>
      <c r="E18" s="219"/>
      <c r="F18" s="219"/>
      <c r="G18" s="219"/>
      <c r="H18" s="220"/>
      <c r="I18" s="229"/>
      <c r="J18" s="256"/>
      <c r="K18" s="93"/>
    </row>
    <row r="19" spans="1:11" s="69" customFormat="1" ht="15.75" customHeight="1">
      <c r="A19" s="293" t="s">
        <v>209</v>
      </c>
      <c r="B19" s="293"/>
      <c r="C19" s="215">
        <v>0</v>
      </c>
      <c r="D19" s="215">
        <v>0</v>
      </c>
      <c r="E19" s="215">
        <v>0</v>
      </c>
      <c r="F19" s="215">
        <v>0</v>
      </c>
      <c r="G19" s="215">
        <v>-1665</v>
      </c>
      <c r="H19" s="268">
        <f>SUM(C19:G19)</f>
        <v>-1665</v>
      </c>
      <c r="I19" s="212">
        <v>0</v>
      </c>
      <c r="J19" s="269">
        <f>H19+I19</f>
        <v>-1665</v>
      </c>
      <c r="K19" s="93"/>
    </row>
    <row r="20" spans="1:11" s="69" customFormat="1" ht="15.75" customHeight="1">
      <c r="A20" s="293" t="s">
        <v>324</v>
      </c>
      <c r="B20" s="293"/>
      <c r="C20" s="219">
        <v>0</v>
      </c>
      <c r="D20" s="219">
        <v>0</v>
      </c>
      <c r="E20" s="219">
        <v>0</v>
      </c>
      <c r="F20" s="219">
        <v>0</v>
      </c>
      <c r="G20" s="219">
        <v>0</v>
      </c>
      <c r="H20" s="266">
        <f>SUM(C20:G20)</f>
        <v>0</v>
      </c>
      <c r="I20" s="219">
        <v>-96</v>
      </c>
      <c r="J20" s="267">
        <f>H20+I20</f>
        <v>-96</v>
      </c>
      <c r="K20" s="93"/>
    </row>
    <row r="21" spans="1:11" s="69" customFormat="1" ht="21" customHeight="1">
      <c r="A21" s="295" t="s">
        <v>143</v>
      </c>
      <c r="B21" s="295"/>
      <c r="C21" s="221">
        <f aca="true" t="shared" si="0" ref="C21:J21">SUM(C14:C20)</f>
        <v>46260</v>
      </c>
      <c r="D21" s="221">
        <f t="shared" si="0"/>
        <v>7297</v>
      </c>
      <c r="E21" s="221">
        <f t="shared" si="0"/>
        <v>0</v>
      </c>
      <c r="F21" s="221">
        <f t="shared" si="0"/>
        <v>0</v>
      </c>
      <c r="G21" s="221">
        <f t="shared" si="0"/>
        <v>61669</v>
      </c>
      <c r="H21" s="221">
        <f t="shared" si="0"/>
        <v>115226</v>
      </c>
      <c r="I21" s="221">
        <f t="shared" si="0"/>
        <v>2388.4</v>
      </c>
      <c r="J21" s="221">
        <f t="shared" si="0"/>
        <v>117614.4</v>
      </c>
      <c r="K21" s="93"/>
    </row>
    <row r="22" spans="2:10" ht="5.25" customHeight="1">
      <c r="B22" s="64"/>
      <c r="C22" s="222"/>
      <c r="D22" s="222"/>
      <c r="E22" s="222"/>
      <c r="F22" s="222"/>
      <c r="G22" s="222"/>
      <c r="H22" s="222"/>
      <c r="I22" s="222"/>
      <c r="J22" s="215"/>
    </row>
    <row r="23" spans="1:11" s="82" customFormat="1" ht="14.25" customHeight="1">
      <c r="A23" s="294" t="s">
        <v>114</v>
      </c>
      <c r="B23" s="294"/>
      <c r="C23" s="223">
        <v>0</v>
      </c>
      <c r="D23" s="223">
        <v>0</v>
      </c>
      <c r="E23" s="223">
        <v>0</v>
      </c>
      <c r="F23" s="223">
        <v>0</v>
      </c>
      <c r="G23" s="223">
        <f>'page 1-IS'!F28</f>
        <v>4206</v>
      </c>
      <c r="H23" s="216">
        <f>SUM(C23:G23)</f>
        <v>4206</v>
      </c>
      <c r="I23" s="215">
        <f>'page 1-IS'!F27+0.4</f>
        <v>328.4</v>
      </c>
      <c r="J23" s="215">
        <f>H23+I23</f>
        <v>4534.4</v>
      </c>
      <c r="K23" s="81"/>
    </row>
    <row r="24" spans="1:10" ht="3.75" customHeight="1">
      <c r="A24" s="64"/>
      <c r="B24" s="64"/>
      <c r="C24" s="224"/>
      <c r="D24" s="224"/>
      <c r="E24" s="224"/>
      <c r="F24" s="224"/>
      <c r="G24" s="224"/>
      <c r="H24" s="224"/>
      <c r="I24" s="224"/>
      <c r="J24" s="221"/>
    </row>
    <row r="25" spans="1:11" ht="18.75" customHeight="1" thickBot="1">
      <c r="A25" s="292" t="s">
        <v>333</v>
      </c>
      <c r="B25" s="292"/>
      <c r="C25" s="225">
        <f aca="true" t="shared" si="1" ref="C25:J25">SUM(C21:C23)</f>
        <v>46260</v>
      </c>
      <c r="D25" s="225">
        <f t="shared" si="1"/>
        <v>7297</v>
      </c>
      <c r="E25" s="225">
        <f t="shared" si="1"/>
        <v>0</v>
      </c>
      <c r="F25" s="225">
        <f t="shared" si="1"/>
        <v>0</v>
      </c>
      <c r="G25" s="225">
        <f t="shared" si="1"/>
        <v>65875</v>
      </c>
      <c r="H25" s="225">
        <f t="shared" si="1"/>
        <v>119432</v>
      </c>
      <c r="I25" s="225">
        <f t="shared" si="1"/>
        <v>2716.8</v>
      </c>
      <c r="J25" s="225">
        <f t="shared" si="1"/>
        <v>122148.79999999999</v>
      </c>
      <c r="K25" s="85"/>
    </row>
    <row r="26" spans="1:11" ht="6" customHeight="1">
      <c r="A26" s="80"/>
      <c r="B26" s="80"/>
      <c r="C26" s="222"/>
      <c r="D26" s="222"/>
      <c r="E26" s="222"/>
      <c r="F26" s="222"/>
      <c r="G26" s="222"/>
      <c r="H26" s="222"/>
      <c r="I26" s="222"/>
      <c r="J26" s="222"/>
      <c r="K26" s="85"/>
    </row>
    <row r="27" spans="1:11" ht="6" customHeight="1">
      <c r="A27" s="80"/>
      <c r="B27" s="80"/>
      <c r="C27" s="222"/>
      <c r="D27" s="222"/>
      <c r="E27" s="222"/>
      <c r="F27" s="222"/>
      <c r="G27" s="222"/>
      <c r="H27" s="222"/>
      <c r="I27" s="222"/>
      <c r="J27" s="222"/>
      <c r="K27" s="85"/>
    </row>
    <row r="28" spans="1:11" ht="14.25" customHeight="1">
      <c r="A28" s="121" t="s">
        <v>85</v>
      </c>
      <c r="B28" s="80"/>
      <c r="C28" s="222"/>
      <c r="D28" s="222"/>
      <c r="E28" s="222"/>
      <c r="F28" s="222"/>
      <c r="G28" s="222"/>
      <c r="H28" s="222"/>
      <c r="I28" s="222"/>
      <c r="J28" s="222"/>
      <c r="K28" s="85"/>
    </row>
    <row r="29" spans="1:11" s="82" customFormat="1" ht="15" customHeight="1">
      <c r="A29" s="291" t="s">
        <v>113</v>
      </c>
      <c r="B29" s="291"/>
      <c r="C29" s="217">
        <v>46260</v>
      </c>
      <c r="D29" s="217">
        <v>7297</v>
      </c>
      <c r="E29" s="217">
        <v>382</v>
      </c>
      <c r="F29" s="217">
        <v>1574</v>
      </c>
      <c r="G29" s="217">
        <v>54811</v>
      </c>
      <c r="H29" s="217">
        <f>SUM(C29:G29)</f>
        <v>110324</v>
      </c>
      <c r="I29" s="226">
        <v>2141</v>
      </c>
      <c r="J29" s="226">
        <f>H29+I29</f>
        <v>112465</v>
      </c>
      <c r="K29" s="97"/>
    </row>
    <row r="30" spans="2:10" ht="3" customHeight="1">
      <c r="B30" s="64"/>
      <c r="C30" s="227"/>
      <c r="D30" s="227"/>
      <c r="E30" s="227"/>
      <c r="F30" s="227"/>
      <c r="G30" s="227"/>
      <c r="H30" s="217">
        <f>SUM(C30:G30)</f>
        <v>0</v>
      </c>
      <c r="I30" s="227"/>
      <c r="J30" s="226">
        <f>H30+I30</f>
        <v>0</v>
      </c>
    </row>
    <row r="31" spans="1:10" ht="15.75" customHeight="1">
      <c r="A31" s="64" t="s">
        <v>325</v>
      </c>
      <c r="B31" s="64"/>
      <c r="C31" s="227">
        <v>0</v>
      </c>
      <c r="D31" s="227">
        <v>0</v>
      </c>
      <c r="E31" s="227">
        <v>0</v>
      </c>
      <c r="F31" s="227">
        <v>-141</v>
      </c>
      <c r="G31" s="227">
        <v>0</v>
      </c>
      <c r="H31" s="217">
        <f>SUM(C31:G31)</f>
        <v>-141</v>
      </c>
      <c r="I31" s="227">
        <v>0</v>
      </c>
      <c r="J31" s="226">
        <f>H31+I31</f>
        <v>-141</v>
      </c>
    </row>
    <row r="32" spans="1:10" ht="15.75" customHeight="1">
      <c r="A32" s="64" t="s">
        <v>209</v>
      </c>
      <c r="B32" s="64"/>
      <c r="C32" s="227">
        <v>0</v>
      </c>
      <c r="D32" s="227">
        <v>0</v>
      </c>
      <c r="E32" s="227">
        <v>0</v>
      </c>
      <c r="F32" s="227">
        <v>0</v>
      </c>
      <c r="G32" s="227">
        <v>-1665</v>
      </c>
      <c r="H32" s="217">
        <f>SUM(C32:G32)</f>
        <v>-1665</v>
      </c>
      <c r="I32" s="227">
        <v>0</v>
      </c>
      <c r="J32" s="226">
        <f>H32+I32</f>
        <v>-1665</v>
      </c>
    </row>
    <row r="33" spans="1:11" s="82" customFormat="1" ht="15.75" customHeight="1">
      <c r="A33" s="291" t="s">
        <v>114</v>
      </c>
      <c r="B33" s="291"/>
      <c r="C33" s="228">
        <v>0</v>
      </c>
      <c r="D33" s="228">
        <v>0</v>
      </c>
      <c r="E33" s="228">
        <v>0</v>
      </c>
      <c r="F33" s="228">
        <v>0</v>
      </c>
      <c r="G33" s="228">
        <f>8129+61519-61275</f>
        <v>8373</v>
      </c>
      <c r="H33" s="217">
        <f>SUM(C33:G33)</f>
        <v>8373</v>
      </c>
      <c r="I33" s="228">
        <v>343</v>
      </c>
      <c r="J33" s="226">
        <f>H33+I33</f>
        <v>8716</v>
      </c>
      <c r="K33" s="81"/>
    </row>
    <row r="34" spans="1:12" ht="20.25" customHeight="1" thickBot="1">
      <c r="A34" s="291" t="s">
        <v>334</v>
      </c>
      <c r="B34" s="291"/>
      <c r="C34" s="230">
        <f>SUM(C29:C33)</f>
        <v>46260</v>
      </c>
      <c r="D34" s="230">
        <f aca="true" t="shared" si="2" ref="D34:J34">SUM(D29:D33)</f>
        <v>7297</v>
      </c>
      <c r="E34" s="230">
        <f t="shared" si="2"/>
        <v>382</v>
      </c>
      <c r="F34" s="230">
        <f t="shared" si="2"/>
        <v>1433</v>
      </c>
      <c r="G34" s="230">
        <f t="shared" si="2"/>
        <v>61519</v>
      </c>
      <c r="H34" s="230">
        <f t="shared" si="2"/>
        <v>116891</v>
      </c>
      <c r="I34" s="230">
        <f t="shared" si="2"/>
        <v>2484</v>
      </c>
      <c r="J34" s="230">
        <f t="shared" si="2"/>
        <v>119375</v>
      </c>
      <c r="K34" s="85"/>
      <c r="L34" s="112"/>
    </row>
    <row r="35" spans="1:11" ht="29.25" customHeight="1">
      <c r="A35" s="80"/>
      <c r="B35" s="80"/>
      <c r="C35" s="98"/>
      <c r="D35" s="98"/>
      <c r="E35" s="98"/>
      <c r="F35" s="98"/>
      <c r="G35" s="98"/>
      <c r="H35" s="98"/>
      <c r="I35" s="98"/>
      <c r="J35" s="98"/>
      <c r="K35" s="85"/>
    </row>
    <row r="36" spans="1:10" ht="18" customHeight="1">
      <c r="A36" s="66"/>
      <c r="B36" s="66"/>
      <c r="C36" s="66"/>
      <c r="D36" s="66"/>
      <c r="E36" s="66"/>
      <c r="F36" s="66"/>
      <c r="G36" s="66"/>
      <c r="H36" s="66"/>
      <c r="I36" s="66"/>
      <c r="J36" s="66"/>
    </row>
    <row r="37" spans="1:11" ht="25.5" customHeight="1">
      <c r="A37" s="289" t="s">
        <v>191</v>
      </c>
      <c r="B37" s="290"/>
      <c r="C37" s="290"/>
      <c r="D37" s="290"/>
      <c r="E37" s="290"/>
      <c r="F37" s="290"/>
      <c r="G37" s="290"/>
      <c r="H37" s="290"/>
      <c r="I37" s="290"/>
      <c r="J37" s="290"/>
      <c r="K37" s="63"/>
    </row>
  </sheetData>
  <mergeCells count="14">
    <mergeCell ref="A20:B20"/>
    <mergeCell ref="A23:B23"/>
    <mergeCell ref="A29:B29"/>
    <mergeCell ref="A1:J1"/>
    <mergeCell ref="A14:B14"/>
    <mergeCell ref="A21:B21"/>
    <mergeCell ref="C11:H11"/>
    <mergeCell ref="A2:J2"/>
    <mergeCell ref="A15:B15"/>
    <mergeCell ref="A19:B19"/>
    <mergeCell ref="A37:J37"/>
    <mergeCell ref="A33:B33"/>
    <mergeCell ref="A34:B34"/>
    <mergeCell ref="A25:B25"/>
  </mergeCells>
  <printOptions/>
  <pageMargins left="1" right="0.25" top="0.81" bottom="0.75" header="0.38" footer="0.8"/>
  <pageSetup horizontalDpi="600" verticalDpi="600" orientation="portrait" scale="90"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34"/>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4" customWidth="1"/>
    <col min="10" max="10" width="11.57421875" style="14" customWidth="1"/>
    <col min="11" max="11" width="1.57421875" style="14" customWidth="1"/>
    <col min="12" max="12" width="19.7109375" style="14" customWidth="1"/>
    <col min="13" max="13" width="0.9921875" style="1" customWidth="1"/>
    <col min="14" max="14" width="12.57421875" style="14"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4" customFormat="1" ht="17.25">
      <c r="A1" s="298" t="str">
        <f>'page 1-IS'!A1:G1</f>
        <v>BINA GOODYEAR BERHAD (18645-H)</v>
      </c>
      <c r="B1" s="298"/>
      <c r="C1" s="298"/>
      <c r="D1" s="298"/>
      <c r="E1" s="298"/>
      <c r="F1" s="298"/>
      <c r="G1" s="298"/>
      <c r="H1" s="298"/>
      <c r="I1" s="298"/>
      <c r="J1" s="298"/>
      <c r="K1" s="298"/>
      <c r="L1" s="298"/>
      <c r="M1" s="298"/>
      <c r="N1" s="298"/>
      <c r="O1" s="298"/>
      <c r="P1" s="298"/>
      <c r="Q1" s="52"/>
    </row>
    <row r="2" spans="1:17" s="14" customFormat="1" ht="12.75">
      <c r="A2" s="299" t="str">
        <f>'page 1-IS'!A2:G2</f>
        <v>(Incorporated in Malaysia)</v>
      </c>
      <c r="B2" s="299"/>
      <c r="C2" s="299"/>
      <c r="D2" s="299"/>
      <c r="E2" s="299"/>
      <c r="F2" s="299"/>
      <c r="G2" s="299"/>
      <c r="H2" s="299"/>
      <c r="I2" s="299"/>
      <c r="J2" s="299"/>
      <c r="K2" s="299"/>
      <c r="L2" s="299"/>
      <c r="M2" s="299"/>
      <c r="N2" s="299"/>
      <c r="O2" s="299"/>
      <c r="P2" s="299"/>
      <c r="Q2" s="53"/>
    </row>
    <row r="3" s="14" customFormat="1" ht="12.75">
      <c r="P3" s="13"/>
    </row>
    <row r="4" spans="1:16" s="14" customFormat="1" ht="13.5">
      <c r="A4" s="54" t="str">
        <f>'page 1-IS'!A4</f>
        <v>Interim report for the financial period ended 30 June 2007</v>
      </c>
      <c r="P4" s="13"/>
    </row>
    <row r="5" spans="1:16" s="14" customFormat="1" ht="12.75">
      <c r="A5" s="55" t="s">
        <v>73</v>
      </c>
      <c r="P5" s="13"/>
    </row>
    <row r="6" spans="1:15" s="35" customFormat="1" ht="13.5" customHeight="1">
      <c r="A6" s="41"/>
      <c r="B6" s="41"/>
      <c r="C6" s="41"/>
      <c r="D6" s="41"/>
      <c r="E6" s="56"/>
      <c r="F6" s="41"/>
      <c r="G6" s="41"/>
      <c r="H6" s="41"/>
      <c r="I6" s="41"/>
      <c r="J6" s="41"/>
      <c r="K6" s="41"/>
      <c r="L6" s="41"/>
      <c r="M6" s="41"/>
      <c r="N6" s="41"/>
      <c r="O6" s="41"/>
    </row>
    <row r="7" s="14" customFormat="1" ht="12.75">
      <c r="A7" s="13" t="s">
        <v>91</v>
      </c>
    </row>
    <row r="8" s="14" customFormat="1" ht="12.75" customHeight="1"/>
    <row r="9" spans="1:7" s="14" customFormat="1" ht="12.75">
      <c r="A9" s="13" t="s">
        <v>261</v>
      </c>
      <c r="B9" s="13"/>
      <c r="C9" s="13" t="s">
        <v>44</v>
      </c>
      <c r="D9" s="13"/>
      <c r="E9" s="13"/>
      <c r="F9" s="13"/>
      <c r="G9" s="13"/>
    </row>
    <row r="10" spans="1:7" s="14" customFormat="1" ht="7.5" customHeight="1">
      <c r="A10" s="13"/>
      <c r="B10" s="13"/>
      <c r="C10" s="13"/>
      <c r="D10" s="13"/>
      <c r="E10" s="13"/>
      <c r="F10" s="13"/>
      <c r="G10" s="13"/>
    </row>
    <row r="11" spans="3:16" s="14" customFormat="1" ht="56.25" customHeight="1">
      <c r="C11" s="297" t="s">
        <v>144</v>
      </c>
      <c r="D11" s="297"/>
      <c r="E11" s="297"/>
      <c r="F11" s="297"/>
      <c r="G11" s="297"/>
      <c r="H11" s="297"/>
      <c r="I11" s="297"/>
      <c r="J11" s="297"/>
      <c r="K11" s="297"/>
      <c r="L11" s="297"/>
      <c r="M11" s="297"/>
      <c r="N11" s="297"/>
      <c r="O11" s="297"/>
      <c r="P11" s="297"/>
    </row>
    <row r="12" spans="3:16" s="14" customFormat="1" ht="41.25" customHeight="1">
      <c r="C12" s="297" t="s">
        <v>230</v>
      </c>
      <c r="D12" s="297"/>
      <c r="E12" s="297"/>
      <c r="F12" s="297"/>
      <c r="G12" s="297"/>
      <c r="H12" s="297"/>
      <c r="I12" s="297"/>
      <c r="J12" s="297"/>
      <c r="K12" s="297"/>
      <c r="L12" s="297"/>
      <c r="M12" s="297"/>
      <c r="N12" s="297"/>
      <c r="O12" s="297"/>
      <c r="P12" s="297"/>
    </row>
    <row r="13" spans="3:16" s="14" customFormat="1" ht="6" customHeight="1">
      <c r="C13" s="32"/>
      <c r="D13" s="32"/>
      <c r="E13" s="32"/>
      <c r="F13" s="32"/>
      <c r="G13" s="32"/>
      <c r="H13" s="32"/>
      <c r="I13" s="32"/>
      <c r="J13" s="32"/>
      <c r="K13" s="32"/>
      <c r="L13" s="32"/>
      <c r="M13" s="32"/>
      <c r="N13" s="32"/>
      <c r="O13" s="32"/>
      <c r="P13" s="32"/>
    </row>
    <row r="14" spans="3:16" s="14" customFormat="1" ht="17.25" customHeight="1">
      <c r="C14" s="32"/>
      <c r="D14" s="32"/>
      <c r="E14" s="32" t="s">
        <v>145</v>
      </c>
      <c r="F14" s="32"/>
      <c r="G14" s="32"/>
      <c r="H14" s="297" t="s">
        <v>161</v>
      </c>
      <c r="I14" s="297"/>
      <c r="J14" s="297"/>
      <c r="K14" s="297"/>
      <c r="L14" s="297"/>
      <c r="M14" s="297"/>
      <c r="N14" s="297"/>
      <c r="O14" s="297"/>
      <c r="P14" s="297"/>
    </row>
    <row r="15" spans="3:16" s="14" customFormat="1" ht="17.25" customHeight="1">
      <c r="C15" s="32"/>
      <c r="D15" s="32"/>
      <c r="E15" s="32" t="s">
        <v>146</v>
      </c>
      <c r="F15" s="32"/>
      <c r="G15" s="32"/>
      <c r="H15" s="297" t="s">
        <v>162</v>
      </c>
      <c r="I15" s="297"/>
      <c r="J15" s="297"/>
      <c r="K15" s="297"/>
      <c r="L15" s="297"/>
      <c r="M15" s="297"/>
      <c r="N15" s="297"/>
      <c r="O15" s="297"/>
      <c r="P15" s="297"/>
    </row>
    <row r="16" spans="3:16" s="14" customFormat="1" ht="17.25" customHeight="1">
      <c r="C16" s="32"/>
      <c r="D16" s="32"/>
      <c r="E16" s="32" t="s">
        <v>147</v>
      </c>
      <c r="F16" s="32"/>
      <c r="G16" s="32"/>
      <c r="H16" s="297" t="s">
        <v>188</v>
      </c>
      <c r="I16" s="297"/>
      <c r="J16" s="297"/>
      <c r="K16" s="297"/>
      <c r="L16" s="297"/>
      <c r="M16" s="297"/>
      <c r="N16" s="297"/>
      <c r="O16" s="297"/>
      <c r="P16" s="297"/>
    </row>
    <row r="17" spans="3:16" s="14" customFormat="1" ht="17.25" customHeight="1">
      <c r="C17" s="32"/>
      <c r="D17" s="32"/>
      <c r="E17" s="32" t="s">
        <v>148</v>
      </c>
      <c r="F17" s="32"/>
      <c r="G17" s="32"/>
      <c r="H17" s="297" t="s">
        <v>163</v>
      </c>
      <c r="I17" s="297"/>
      <c r="J17" s="297"/>
      <c r="K17" s="297"/>
      <c r="L17" s="297"/>
      <c r="M17" s="297"/>
      <c r="N17" s="297"/>
      <c r="O17" s="297"/>
      <c r="P17" s="297"/>
    </row>
    <row r="18" spans="3:16" s="14" customFormat="1" ht="17.25" customHeight="1">
      <c r="C18" s="32"/>
      <c r="D18" s="32"/>
      <c r="E18" s="32" t="s">
        <v>149</v>
      </c>
      <c r="F18" s="32"/>
      <c r="G18" s="32"/>
      <c r="H18" s="297" t="s">
        <v>77</v>
      </c>
      <c r="I18" s="297"/>
      <c r="J18" s="297"/>
      <c r="K18" s="297"/>
      <c r="L18" s="297"/>
      <c r="M18" s="297"/>
      <c r="N18" s="297"/>
      <c r="O18" s="297"/>
      <c r="P18" s="297"/>
    </row>
    <row r="19" spans="3:16" s="14" customFormat="1" ht="17.25" customHeight="1">
      <c r="C19" s="32"/>
      <c r="D19" s="32"/>
      <c r="E19" s="32" t="s">
        <v>150</v>
      </c>
      <c r="F19" s="32"/>
      <c r="G19" s="32"/>
      <c r="H19" s="297" t="s">
        <v>164</v>
      </c>
      <c r="I19" s="297"/>
      <c r="J19" s="297"/>
      <c r="K19" s="297"/>
      <c r="L19" s="297"/>
      <c r="M19" s="297"/>
      <c r="N19" s="297"/>
      <c r="O19" s="297"/>
      <c r="P19" s="297"/>
    </row>
    <row r="20" spans="3:16" s="14" customFormat="1" ht="17.25" customHeight="1">
      <c r="C20" s="32"/>
      <c r="D20" s="32"/>
      <c r="E20" s="32" t="s">
        <v>151</v>
      </c>
      <c r="F20" s="32"/>
      <c r="G20" s="32"/>
      <c r="H20" s="297" t="s">
        <v>165</v>
      </c>
      <c r="I20" s="297"/>
      <c r="J20" s="297"/>
      <c r="K20" s="297"/>
      <c r="L20" s="297"/>
      <c r="M20" s="297"/>
      <c r="N20" s="297"/>
      <c r="O20" s="297"/>
      <c r="P20" s="297"/>
    </row>
    <row r="21" spans="3:16" s="14" customFormat="1" ht="17.25" customHeight="1">
      <c r="C21" s="32"/>
      <c r="D21" s="32"/>
      <c r="E21" s="32" t="s">
        <v>152</v>
      </c>
      <c r="F21" s="32"/>
      <c r="G21" s="32"/>
      <c r="H21" s="297" t="s">
        <v>166</v>
      </c>
      <c r="I21" s="297"/>
      <c r="J21" s="297"/>
      <c r="K21" s="297"/>
      <c r="L21" s="297"/>
      <c r="M21" s="297"/>
      <c r="N21" s="297"/>
      <c r="O21" s="297"/>
      <c r="P21" s="297"/>
    </row>
    <row r="22" spans="3:16" s="14" customFormat="1" ht="17.25" customHeight="1">
      <c r="C22" s="32"/>
      <c r="D22" s="32"/>
      <c r="E22" s="32" t="s">
        <v>153</v>
      </c>
      <c r="F22" s="32"/>
      <c r="G22" s="32"/>
      <c r="H22" s="297" t="s">
        <v>167</v>
      </c>
      <c r="I22" s="297"/>
      <c r="J22" s="297"/>
      <c r="K22" s="297"/>
      <c r="L22" s="297"/>
      <c r="M22" s="297"/>
      <c r="N22" s="297"/>
      <c r="O22" s="297"/>
      <c r="P22" s="297"/>
    </row>
    <row r="23" spans="3:16" s="14" customFormat="1" ht="17.25" customHeight="1">
      <c r="C23" s="32"/>
      <c r="D23" s="32"/>
      <c r="E23" s="32" t="s">
        <v>154</v>
      </c>
      <c r="F23" s="32"/>
      <c r="G23" s="32"/>
      <c r="H23" s="297" t="s">
        <v>168</v>
      </c>
      <c r="I23" s="297"/>
      <c r="J23" s="297"/>
      <c r="K23" s="297"/>
      <c r="L23" s="297"/>
      <c r="M23" s="297"/>
      <c r="N23" s="297"/>
      <c r="O23" s="297"/>
      <c r="P23" s="297"/>
    </row>
    <row r="24" spans="3:16" s="14" customFormat="1" ht="17.25" customHeight="1">
      <c r="C24" s="32"/>
      <c r="D24" s="32"/>
      <c r="E24" s="32" t="s">
        <v>155</v>
      </c>
      <c r="F24" s="32"/>
      <c r="G24" s="32"/>
      <c r="H24" s="297" t="s">
        <v>169</v>
      </c>
      <c r="I24" s="297"/>
      <c r="J24" s="297"/>
      <c r="K24" s="297"/>
      <c r="L24" s="297"/>
      <c r="M24" s="297"/>
      <c r="N24" s="297"/>
      <c r="O24" s="297"/>
      <c r="P24" s="297"/>
    </row>
    <row r="25" spans="3:16" s="14" customFormat="1" ht="17.25" customHeight="1">
      <c r="C25" s="32"/>
      <c r="D25" s="32"/>
      <c r="E25" s="32" t="s">
        <v>293</v>
      </c>
      <c r="F25" s="32"/>
      <c r="G25" s="32"/>
      <c r="H25" s="300" t="s">
        <v>294</v>
      </c>
      <c r="I25" s="300"/>
      <c r="J25" s="300"/>
      <c r="K25" s="300"/>
      <c r="L25" s="300"/>
      <c r="M25" s="300"/>
      <c r="N25" s="300"/>
      <c r="O25" s="300"/>
      <c r="P25" s="300"/>
    </row>
    <row r="26" spans="3:16" s="14" customFormat="1" ht="17.25" customHeight="1">
      <c r="C26" s="32"/>
      <c r="D26" s="32"/>
      <c r="E26" s="32" t="s">
        <v>156</v>
      </c>
      <c r="F26" s="32"/>
      <c r="G26" s="32"/>
      <c r="H26" s="297" t="s">
        <v>170</v>
      </c>
      <c r="I26" s="297"/>
      <c r="J26" s="297"/>
      <c r="K26" s="297"/>
      <c r="L26" s="297"/>
      <c r="M26" s="297"/>
      <c r="N26" s="297"/>
      <c r="O26" s="297"/>
      <c r="P26" s="297"/>
    </row>
    <row r="27" spans="3:16" s="14" customFormat="1" ht="17.25" customHeight="1">
      <c r="C27" s="32"/>
      <c r="D27" s="32"/>
      <c r="E27" s="32" t="s">
        <v>157</v>
      </c>
      <c r="F27" s="32"/>
      <c r="G27" s="32"/>
      <c r="H27" s="297" t="s">
        <v>171</v>
      </c>
      <c r="I27" s="297"/>
      <c r="J27" s="297"/>
      <c r="K27" s="297"/>
      <c r="L27" s="297"/>
      <c r="M27" s="297"/>
      <c r="N27" s="297"/>
      <c r="O27" s="297"/>
      <c r="P27" s="297"/>
    </row>
    <row r="28" spans="3:16" s="14" customFormat="1" ht="17.25" customHeight="1">
      <c r="C28" s="32"/>
      <c r="D28" s="32"/>
      <c r="E28" s="32" t="s">
        <v>158</v>
      </c>
      <c r="F28" s="32"/>
      <c r="G28" s="32"/>
      <c r="H28" s="297" t="s">
        <v>172</v>
      </c>
      <c r="I28" s="297"/>
      <c r="J28" s="297"/>
      <c r="K28" s="297"/>
      <c r="L28" s="297"/>
      <c r="M28" s="297"/>
      <c r="N28" s="297"/>
      <c r="O28" s="297"/>
      <c r="P28" s="297"/>
    </row>
    <row r="29" spans="3:16" s="14" customFormat="1" ht="17.25" customHeight="1">
      <c r="C29" s="32"/>
      <c r="D29" s="32"/>
      <c r="E29" s="32" t="s">
        <v>159</v>
      </c>
      <c r="F29" s="32"/>
      <c r="G29" s="32"/>
      <c r="H29" s="297" t="s">
        <v>173</v>
      </c>
      <c r="I29" s="297"/>
      <c r="J29" s="297"/>
      <c r="K29" s="297"/>
      <c r="L29" s="297"/>
      <c r="M29" s="297"/>
      <c r="N29" s="297"/>
      <c r="O29" s="297"/>
      <c r="P29" s="297"/>
    </row>
    <row r="30" spans="3:16" s="14" customFormat="1" ht="17.25" customHeight="1">
      <c r="C30" s="32"/>
      <c r="D30" s="32"/>
      <c r="E30" s="32" t="s">
        <v>160</v>
      </c>
      <c r="F30" s="32"/>
      <c r="G30" s="32"/>
      <c r="H30" s="297" t="s">
        <v>174</v>
      </c>
      <c r="I30" s="297"/>
      <c r="J30" s="297"/>
      <c r="K30" s="297"/>
      <c r="L30" s="297"/>
      <c r="M30" s="297"/>
      <c r="N30" s="297"/>
      <c r="O30" s="297"/>
      <c r="P30" s="297"/>
    </row>
    <row r="31" spans="3:16" s="14" customFormat="1" ht="17.25" customHeight="1">
      <c r="C31" s="32"/>
      <c r="D31" s="32"/>
      <c r="E31" s="32"/>
      <c r="F31" s="32"/>
      <c r="G31" s="32"/>
      <c r="H31" s="32"/>
      <c r="I31" s="32"/>
      <c r="J31" s="32"/>
      <c r="K31" s="32"/>
      <c r="L31" s="32"/>
      <c r="M31" s="32"/>
      <c r="N31" s="32"/>
      <c r="O31" s="32"/>
      <c r="P31" s="32"/>
    </row>
    <row r="32" spans="3:16" s="14" customFormat="1" ht="30" customHeight="1">
      <c r="C32" s="297" t="s">
        <v>231</v>
      </c>
      <c r="D32" s="297"/>
      <c r="E32" s="297"/>
      <c r="F32" s="297"/>
      <c r="G32" s="297"/>
      <c r="H32" s="297"/>
      <c r="I32" s="297"/>
      <c r="J32" s="297"/>
      <c r="K32" s="297"/>
      <c r="L32" s="297"/>
      <c r="M32" s="297"/>
      <c r="N32" s="297"/>
      <c r="O32" s="297"/>
      <c r="P32" s="297"/>
    </row>
    <row r="33" spans="3:16" s="14" customFormat="1" ht="17.25" customHeight="1">
      <c r="C33" s="32"/>
      <c r="D33" s="32"/>
      <c r="E33" s="32"/>
      <c r="F33" s="32"/>
      <c r="G33" s="32"/>
      <c r="H33" s="297"/>
      <c r="I33" s="297"/>
      <c r="J33" s="297"/>
      <c r="K33" s="297"/>
      <c r="L33" s="297"/>
      <c r="M33" s="297"/>
      <c r="N33" s="297"/>
      <c r="O33" s="297"/>
      <c r="P33" s="297"/>
    </row>
    <row r="34" spans="3:16" s="14" customFormat="1" ht="17.25" customHeight="1">
      <c r="C34" s="32"/>
      <c r="D34" s="32"/>
      <c r="E34" s="32"/>
      <c r="F34" s="32"/>
      <c r="G34" s="32"/>
      <c r="H34" s="297"/>
      <c r="I34" s="297"/>
      <c r="J34" s="297"/>
      <c r="K34" s="297"/>
      <c r="L34" s="297"/>
      <c r="M34" s="297"/>
      <c r="N34" s="297"/>
      <c r="O34" s="297"/>
      <c r="P34" s="297"/>
    </row>
  </sheetData>
  <mergeCells count="24">
    <mergeCell ref="H33:P33"/>
    <mergeCell ref="H34:P34"/>
    <mergeCell ref="H28:P28"/>
    <mergeCell ref="H29:P29"/>
    <mergeCell ref="H30:P30"/>
    <mergeCell ref="C32:P32"/>
    <mergeCell ref="H23:P23"/>
    <mergeCell ref="H24:P24"/>
    <mergeCell ref="H26:P26"/>
    <mergeCell ref="H27:P27"/>
    <mergeCell ref="H25:P25"/>
    <mergeCell ref="H19:P19"/>
    <mergeCell ref="H20:P20"/>
    <mergeCell ref="H22:P22"/>
    <mergeCell ref="H21:P21"/>
    <mergeCell ref="H15:P15"/>
    <mergeCell ref="H16:P16"/>
    <mergeCell ref="H17:P17"/>
    <mergeCell ref="H18:P18"/>
    <mergeCell ref="H14:P14"/>
    <mergeCell ref="A1:P1"/>
    <mergeCell ref="A2:P2"/>
    <mergeCell ref="C11:P11"/>
    <mergeCell ref="C12:P12"/>
  </mergeCells>
  <printOptions/>
  <pageMargins left="0.89" right="0.25" top="0.81" bottom="0.75" header="0.38" footer="0.8"/>
  <pageSetup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Q40"/>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4" customWidth="1"/>
    <col min="10" max="10" width="11.57421875" style="14" customWidth="1"/>
    <col min="11" max="11" width="1.57421875" style="14" customWidth="1"/>
    <col min="12" max="12" width="12.57421875" style="14" customWidth="1"/>
    <col min="13" max="13" width="0.9921875" style="1" customWidth="1"/>
    <col min="14" max="14" width="12.57421875" style="14"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4" customFormat="1" ht="17.25">
      <c r="A1" s="298" t="str">
        <f>'page 1-IS'!A1:G1</f>
        <v>BINA GOODYEAR BERHAD (18645-H)</v>
      </c>
      <c r="B1" s="298"/>
      <c r="C1" s="298"/>
      <c r="D1" s="298"/>
      <c r="E1" s="298"/>
      <c r="F1" s="298"/>
      <c r="G1" s="298"/>
      <c r="H1" s="298"/>
      <c r="I1" s="298"/>
      <c r="J1" s="298"/>
      <c r="K1" s="298"/>
      <c r="L1" s="298"/>
      <c r="M1" s="298"/>
      <c r="N1" s="298"/>
      <c r="O1" s="298"/>
      <c r="P1" s="298"/>
      <c r="Q1" s="52"/>
    </row>
    <row r="2" spans="1:17" s="14" customFormat="1" ht="12.75">
      <c r="A2" s="299" t="str">
        <f>'page 1-IS'!A2:G2</f>
        <v>(Incorporated in Malaysia)</v>
      </c>
      <c r="B2" s="299"/>
      <c r="C2" s="299"/>
      <c r="D2" s="299"/>
      <c r="E2" s="299"/>
      <c r="F2" s="299"/>
      <c r="G2" s="299"/>
      <c r="H2" s="299"/>
      <c r="I2" s="299"/>
      <c r="J2" s="299"/>
      <c r="K2" s="299"/>
      <c r="L2" s="299"/>
      <c r="M2" s="299"/>
      <c r="N2" s="299"/>
      <c r="O2" s="299"/>
      <c r="P2" s="299"/>
      <c r="Q2" s="53"/>
    </row>
    <row r="3" s="14" customFormat="1" ht="12.75">
      <c r="P3" s="13"/>
    </row>
    <row r="4" spans="1:16" s="14" customFormat="1" ht="13.5">
      <c r="A4" s="54" t="str">
        <f>'page 1-IS'!A4</f>
        <v>Interim report for the financial period ended 30 June 2007</v>
      </c>
      <c r="P4" s="13"/>
    </row>
    <row r="5" spans="1:16" s="14" customFormat="1" ht="12.75">
      <c r="A5" s="55" t="s">
        <v>73</v>
      </c>
      <c r="P5" s="13"/>
    </row>
    <row r="6" spans="1:15" s="35" customFormat="1" ht="13.5" customHeight="1">
      <c r="A6" s="41"/>
      <c r="B6" s="41"/>
      <c r="C6" s="41"/>
      <c r="D6" s="41"/>
      <c r="E6" s="56"/>
      <c r="F6" s="41"/>
      <c r="G6" s="41"/>
      <c r="H6" s="41"/>
      <c r="I6" s="41"/>
      <c r="J6" s="41"/>
      <c r="K6" s="41"/>
      <c r="L6" s="41"/>
      <c r="M6" s="41"/>
      <c r="N6" s="41"/>
      <c r="O6" s="41"/>
    </row>
    <row r="7" s="14" customFormat="1" ht="12.75">
      <c r="A7" s="13" t="s">
        <v>91</v>
      </c>
    </row>
    <row r="8" s="14" customFormat="1" ht="12.75" customHeight="1"/>
    <row r="9" spans="3:16" s="14" customFormat="1" ht="36" customHeight="1">
      <c r="C9" s="297" t="s">
        <v>295</v>
      </c>
      <c r="D9" s="297"/>
      <c r="E9" s="297"/>
      <c r="F9" s="297"/>
      <c r="G9" s="297"/>
      <c r="H9" s="297"/>
      <c r="I9" s="297"/>
      <c r="J9" s="297"/>
      <c r="K9" s="297"/>
      <c r="L9" s="297"/>
      <c r="M9" s="297"/>
      <c r="N9" s="297"/>
      <c r="O9" s="297"/>
      <c r="P9" s="297"/>
    </row>
    <row r="10" spans="3:16" s="14" customFormat="1" ht="17.25" customHeight="1">
      <c r="C10" s="105" t="s">
        <v>175</v>
      </c>
      <c r="D10" s="303" t="s">
        <v>177</v>
      </c>
      <c r="E10" s="270"/>
      <c r="F10" s="270"/>
      <c r="G10" s="270"/>
      <c r="H10" s="270"/>
      <c r="I10" s="270"/>
      <c r="J10" s="270"/>
      <c r="K10" s="270"/>
      <c r="L10" s="270"/>
      <c r="M10" s="270"/>
      <c r="N10" s="270"/>
      <c r="O10" s="270"/>
      <c r="P10" s="270"/>
    </row>
    <row r="11" spans="3:16" s="14" customFormat="1" ht="6" customHeight="1">
      <c r="C11" s="105"/>
      <c r="D11" s="105"/>
      <c r="E11" s="106"/>
      <c r="F11" s="106"/>
      <c r="G11" s="106"/>
      <c r="H11" s="106"/>
      <c r="I11" s="106"/>
      <c r="J11" s="106"/>
      <c r="K11" s="106"/>
      <c r="L11" s="106"/>
      <c r="M11" s="106"/>
      <c r="N11" s="106"/>
      <c r="O11" s="106"/>
      <c r="P11" s="106"/>
    </row>
    <row r="12" spans="3:16" s="14" customFormat="1" ht="36.75" customHeight="1">
      <c r="C12" s="105"/>
      <c r="D12" s="297" t="s">
        <v>29</v>
      </c>
      <c r="E12" s="301"/>
      <c r="F12" s="301"/>
      <c r="G12" s="301"/>
      <c r="H12" s="301"/>
      <c r="I12" s="301"/>
      <c r="J12" s="301"/>
      <c r="K12" s="301"/>
      <c r="L12" s="301"/>
      <c r="M12" s="301"/>
      <c r="N12" s="301"/>
      <c r="O12" s="301"/>
      <c r="P12" s="301"/>
    </row>
    <row r="13" spans="3:16" s="14" customFormat="1" ht="3.75" customHeight="1">
      <c r="C13" s="105"/>
      <c r="D13" s="32"/>
      <c r="E13" s="107"/>
      <c r="F13" s="107"/>
      <c r="G13" s="107"/>
      <c r="H13" s="107"/>
      <c r="I13" s="107"/>
      <c r="J13" s="107"/>
      <c r="K13" s="107"/>
      <c r="L13" s="107"/>
      <c r="M13" s="107"/>
      <c r="N13" s="107"/>
      <c r="O13" s="107"/>
      <c r="P13" s="107"/>
    </row>
    <row r="14" spans="3:16" s="14" customFormat="1" ht="66" customHeight="1">
      <c r="C14" s="105"/>
      <c r="D14" s="297" t="s">
        <v>345</v>
      </c>
      <c r="E14" s="301"/>
      <c r="F14" s="301"/>
      <c r="G14" s="301"/>
      <c r="H14" s="301"/>
      <c r="I14" s="301"/>
      <c r="J14" s="301"/>
      <c r="K14" s="301"/>
      <c r="L14" s="301"/>
      <c r="M14" s="301"/>
      <c r="N14" s="301"/>
      <c r="O14" s="301"/>
      <c r="P14" s="301"/>
    </row>
    <row r="15" spans="3:16" s="14" customFormat="1" ht="3.75" customHeight="1">
      <c r="C15" s="105"/>
      <c r="D15" s="32"/>
      <c r="E15" s="107"/>
      <c r="F15" s="107"/>
      <c r="G15" s="107"/>
      <c r="H15" s="107"/>
      <c r="I15" s="107"/>
      <c r="J15" s="107"/>
      <c r="K15" s="107"/>
      <c r="L15" s="107"/>
      <c r="M15" s="107"/>
      <c r="N15" s="107"/>
      <c r="O15" s="107"/>
      <c r="P15" s="107"/>
    </row>
    <row r="16" spans="3:16" s="14" customFormat="1" ht="30" customHeight="1">
      <c r="C16" s="105"/>
      <c r="D16" s="297" t="s">
        <v>290</v>
      </c>
      <c r="E16" s="301"/>
      <c r="F16" s="301"/>
      <c r="G16" s="301"/>
      <c r="H16" s="301"/>
      <c r="I16" s="301"/>
      <c r="J16" s="301"/>
      <c r="K16" s="301"/>
      <c r="L16" s="301"/>
      <c r="M16" s="301"/>
      <c r="N16" s="301"/>
      <c r="O16" s="301"/>
      <c r="P16" s="301"/>
    </row>
    <row r="17" spans="3:16" s="14" customFormat="1" ht="3.75" customHeight="1">
      <c r="C17" s="105"/>
      <c r="D17" s="32"/>
      <c r="E17" s="107"/>
      <c r="F17" s="107"/>
      <c r="G17" s="107"/>
      <c r="H17" s="107"/>
      <c r="I17" s="107"/>
      <c r="J17" s="107"/>
      <c r="K17" s="107"/>
      <c r="L17" s="107"/>
      <c r="M17" s="107"/>
      <c r="N17" s="107"/>
      <c r="O17" s="107"/>
      <c r="P17" s="107"/>
    </row>
    <row r="18" spans="3:16" s="14" customFormat="1" ht="65.25" customHeight="1">
      <c r="C18" s="105"/>
      <c r="D18" s="297" t="s">
        <v>30</v>
      </c>
      <c r="E18" s="302"/>
      <c r="F18" s="302"/>
      <c r="G18" s="302"/>
      <c r="H18" s="302"/>
      <c r="I18" s="302"/>
      <c r="J18" s="302"/>
      <c r="K18" s="302"/>
      <c r="L18" s="302"/>
      <c r="M18" s="302"/>
      <c r="N18" s="302"/>
      <c r="O18" s="302"/>
      <c r="P18" s="302"/>
    </row>
    <row r="19" spans="3:16" s="14" customFormat="1" ht="5.25" customHeight="1">
      <c r="C19" s="105"/>
      <c r="D19" s="32"/>
      <c r="E19" s="125"/>
      <c r="F19" s="125"/>
      <c r="G19" s="125"/>
      <c r="H19" s="125"/>
      <c r="I19" s="125"/>
      <c r="J19" s="125"/>
      <c r="K19" s="125"/>
      <c r="L19" s="125"/>
      <c r="M19" s="125"/>
      <c r="N19" s="125"/>
      <c r="O19" s="125"/>
      <c r="P19" s="125"/>
    </row>
    <row r="20" spans="3:16" s="14" customFormat="1" ht="21" customHeight="1">
      <c r="C20" s="105"/>
      <c r="D20" s="297" t="s">
        <v>291</v>
      </c>
      <c r="E20" s="302"/>
      <c r="F20" s="302"/>
      <c r="G20" s="302"/>
      <c r="H20" s="302"/>
      <c r="I20" s="302"/>
      <c r="J20" s="302"/>
      <c r="K20" s="302"/>
      <c r="L20" s="302"/>
      <c r="M20" s="302"/>
      <c r="N20" s="302"/>
      <c r="O20" s="302"/>
      <c r="P20" s="302"/>
    </row>
    <row r="21" spans="3:16" s="14" customFormat="1" ht="32.25" customHeight="1">
      <c r="C21" s="105"/>
      <c r="D21" s="297" t="s">
        <v>308</v>
      </c>
      <c r="E21" s="302"/>
      <c r="F21" s="302"/>
      <c r="G21" s="302"/>
      <c r="H21" s="302"/>
      <c r="I21" s="302"/>
      <c r="J21" s="302"/>
      <c r="K21" s="302"/>
      <c r="L21" s="302"/>
      <c r="M21" s="302"/>
      <c r="N21" s="302"/>
      <c r="O21" s="302"/>
      <c r="P21" s="302"/>
    </row>
    <row r="22" spans="3:16" s="14" customFormat="1" ht="57.75" customHeight="1">
      <c r="C22" s="105"/>
      <c r="D22" s="297" t="s">
        <v>340</v>
      </c>
      <c r="E22" s="302"/>
      <c r="F22" s="302"/>
      <c r="G22" s="302"/>
      <c r="H22" s="302"/>
      <c r="I22" s="302"/>
      <c r="J22" s="302"/>
      <c r="K22" s="302"/>
      <c r="L22" s="302"/>
      <c r="M22" s="302"/>
      <c r="N22" s="302"/>
      <c r="O22" s="302"/>
      <c r="P22" s="302"/>
    </row>
    <row r="23" spans="3:16" s="14" customFormat="1" ht="2.25" customHeight="1">
      <c r="C23" s="105"/>
      <c r="D23" s="32"/>
      <c r="E23" s="125"/>
      <c r="F23" s="125"/>
      <c r="G23" s="125"/>
      <c r="H23" s="125"/>
      <c r="I23" s="125"/>
      <c r="J23" s="125"/>
      <c r="K23" s="125"/>
      <c r="L23" s="125"/>
      <c r="M23" s="125"/>
      <c r="N23" s="125"/>
      <c r="O23" s="125"/>
      <c r="P23" s="125"/>
    </row>
    <row r="24" spans="3:16" s="14" customFormat="1" ht="17.25" customHeight="1">
      <c r="C24" s="105" t="s">
        <v>176</v>
      </c>
      <c r="D24" s="303" t="s">
        <v>24</v>
      </c>
      <c r="E24" s="270"/>
      <c r="F24" s="270"/>
      <c r="G24" s="270"/>
      <c r="H24" s="270"/>
      <c r="I24" s="270"/>
      <c r="J24" s="270"/>
      <c r="K24" s="270"/>
      <c r="L24" s="270"/>
      <c r="M24" s="270"/>
      <c r="N24" s="270"/>
      <c r="O24" s="270"/>
      <c r="P24" s="270"/>
    </row>
    <row r="25" spans="3:16" ht="6" customHeight="1">
      <c r="C25" s="105"/>
      <c r="D25" s="105"/>
      <c r="E25" s="106"/>
      <c r="F25" s="106"/>
      <c r="G25" s="106"/>
      <c r="H25" s="106"/>
      <c r="I25" s="106"/>
      <c r="J25" s="106"/>
      <c r="K25" s="106"/>
      <c r="L25" s="106"/>
      <c r="M25" s="106"/>
      <c r="N25" s="106"/>
      <c r="O25" s="106"/>
      <c r="P25" s="106"/>
    </row>
    <row r="26" spans="3:16" ht="30" customHeight="1">
      <c r="C26" s="105"/>
      <c r="D26" s="297" t="s">
        <v>25</v>
      </c>
      <c r="E26" s="301"/>
      <c r="F26" s="301"/>
      <c r="G26" s="301"/>
      <c r="H26" s="301"/>
      <c r="I26" s="301"/>
      <c r="J26" s="301"/>
      <c r="K26" s="301"/>
      <c r="L26" s="301"/>
      <c r="M26" s="301"/>
      <c r="N26" s="301"/>
      <c r="O26" s="301"/>
      <c r="P26" s="301"/>
    </row>
    <row r="27" spans="3:16" ht="3" customHeight="1">
      <c r="C27" s="105"/>
      <c r="D27" s="32"/>
      <c r="E27" s="107"/>
      <c r="F27" s="107"/>
      <c r="G27" s="107"/>
      <c r="H27" s="107"/>
      <c r="I27" s="107"/>
      <c r="J27" s="107"/>
      <c r="K27" s="107"/>
      <c r="L27" s="107"/>
      <c r="M27" s="107"/>
      <c r="N27" s="107"/>
      <c r="O27" s="107"/>
      <c r="P27" s="107"/>
    </row>
    <row r="28" spans="3:16" ht="57" customHeight="1">
      <c r="C28" s="105"/>
      <c r="D28" s="297" t="s">
        <v>26</v>
      </c>
      <c r="E28" s="301"/>
      <c r="F28" s="301"/>
      <c r="G28" s="301"/>
      <c r="H28" s="301"/>
      <c r="I28" s="301"/>
      <c r="J28" s="301"/>
      <c r="K28" s="301"/>
      <c r="L28" s="301"/>
      <c r="M28" s="301"/>
      <c r="N28" s="301"/>
      <c r="O28" s="301"/>
      <c r="P28" s="301"/>
    </row>
    <row r="29" spans="3:16" ht="3" customHeight="1">
      <c r="C29" s="105"/>
      <c r="D29" s="32"/>
      <c r="E29" s="107"/>
      <c r="F29" s="107"/>
      <c r="G29" s="107"/>
      <c r="H29" s="107"/>
      <c r="I29" s="107"/>
      <c r="J29" s="107"/>
      <c r="K29" s="107"/>
      <c r="L29" s="107"/>
      <c r="M29" s="107"/>
      <c r="N29" s="107"/>
      <c r="O29" s="107"/>
      <c r="P29" s="107"/>
    </row>
    <row r="30" spans="3:16" ht="30.75" customHeight="1">
      <c r="C30" s="105"/>
      <c r="D30" s="297" t="s">
        <v>27</v>
      </c>
      <c r="E30" s="301"/>
      <c r="F30" s="301"/>
      <c r="G30" s="301"/>
      <c r="H30" s="301"/>
      <c r="I30" s="301"/>
      <c r="J30" s="301"/>
      <c r="K30" s="301"/>
      <c r="L30" s="301"/>
      <c r="M30" s="301"/>
      <c r="N30" s="301"/>
      <c r="O30" s="301"/>
      <c r="P30" s="301"/>
    </row>
    <row r="31" spans="3:16" ht="3" customHeight="1">
      <c r="C31" s="105"/>
      <c r="D31" s="32"/>
      <c r="E31" s="107"/>
      <c r="F31" s="107"/>
      <c r="G31" s="107"/>
      <c r="H31" s="107"/>
      <c r="I31" s="107"/>
      <c r="J31" s="107"/>
      <c r="K31" s="107"/>
      <c r="L31" s="107"/>
      <c r="M31" s="107"/>
      <c r="N31" s="107"/>
      <c r="O31" s="107"/>
      <c r="P31" s="107"/>
    </row>
    <row r="32" spans="3:16" ht="29.25" customHeight="1">
      <c r="C32" s="105"/>
      <c r="D32" s="297"/>
      <c r="E32" s="302"/>
      <c r="F32" s="302"/>
      <c r="G32" s="302"/>
      <c r="H32" s="302"/>
      <c r="I32" s="302"/>
      <c r="J32" s="302"/>
      <c r="K32" s="302"/>
      <c r="L32" s="302"/>
      <c r="M32" s="302"/>
      <c r="N32" s="302"/>
      <c r="O32" s="302"/>
      <c r="P32" s="302"/>
    </row>
    <row r="33" spans="3:16" ht="12.75">
      <c r="C33" s="105"/>
      <c r="D33" s="32"/>
      <c r="E33" s="125"/>
      <c r="F33" s="125"/>
      <c r="G33" s="125"/>
      <c r="H33" s="125"/>
      <c r="I33" s="125"/>
      <c r="J33" s="125"/>
      <c r="K33" s="125"/>
      <c r="L33" s="125"/>
      <c r="M33" s="125"/>
      <c r="N33" s="125"/>
      <c r="O33" s="125"/>
      <c r="P33" s="125"/>
    </row>
    <row r="34" spans="3:16" ht="12.75">
      <c r="C34" s="105"/>
      <c r="D34" s="297"/>
      <c r="E34" s="302"/>
      <c r="F34" s="302"/>
      <c r="G34" s="302"/>
      <c r="H34" s="302"/>
      <c r="I34" s="302"/>
      <c r="J34" s="302"/>
      <c r="K34" s="302"/>
      <c r="L34" s="302"/>
      <c r="M34" s="302"/>
      <c r="N34" s="302"/>
      <c r="O34" s="302"/>
      <c r="P34" s="302"/>
    </row>
    <row r="35" spans="3:16" ht="12.75">
      <c r="C35" s="105"/>
      <c r="D35" s="32"/>
      <c r="E35" s="125"/>
      <c r="F35" s="125"/>
      <c r="G35" s="125"/>
      <c r="H35" s="125"/>
      <c r="I35" s="125"/>
      <c r="J35" s="125"/>
      <c r="K35" s="125"/>
      <c r="L35" s="125"/>
      <c r="M35" s="125"/>
      <c r="N35" s="125"/>
      <c r="O35" s="125"/>
      <c r="P35" s="125"/>
    </row>
    <row r="36" spans="3:16" ht="12.75">
      <c r="C36" s="105"/>
      <c r="D36" s="32"/>
      <c r="E36" s="125"/>
      <c r="F36" s="125"/>
      <c r="G36" s="125"/>
      <c r="H36" s="125"/>
      <c r="I36" s="125"/>
      <c r="J36" s="125"/>
      <c r="K36" s="125"/>
      <c r="L36" s="44"/>
      <c r="M36" s="125"/>
      <c r="N36" s="44"/>
      <c r="O36" s="125"/>
      <c r="P36" s="44"/>
    </row>
    <row r="37" spans="3:16" ht="12.75">
      <c r="C37" s="105"/>
      <c r="D37" s="13"/>
      <c r="E37" s="125"/>
      <c r="F37" s="125"/>
      <c r="G37" s="125"/>
      <c r="H37" s="125"/>
      <c r="I37" s="125"/>
      <c r="J37" s="125"/>
      <c r="K37" s="125"/>
      <c r="L37" s="44"/>
      <c r="M37" s="125"/>
      <c r="N37" s="44"/>
      <c r="O37" s="125"/>
      <c r="P37" s="44"/>
    </row>
    <row r="38" spans="3:16" ht="12.75">
      <c r="C38" s="105"/>
      <c r="D38" s="13"/>
      <c r="E38" s="126"/>
      <c r="F38" s="126"/>
      <c r="G38" s="126"/>
      <c r="H38" s="126"/>
      <c r="I38" s="126"/>
      <c r="J38" s="126"/>
      <c r="K38" s="126"/>
      <c r="L38" s="44"/>
      <c r="M38" s="126"/>
      <c r="N38" s="44"/>
      <c r="O38" s="126"/>
      <c r="P38" s="44"/>
    </row>
    <row r="39" spans="3:16" ht="12.75">
      <c r="C39" s="105"/>
      <c r="D39" s="13"/>
      <c r="E39" s="126"/>
      <c r="F39" s="126"/>
      <c r="G39" s="126"/>
      <c r="H39" s="126"/>
      <c r="I39" s="126"/>
      <c r="J39" s="126"/>
      <c r="K39" s="126"/>
      <c r="L39" s="126"/>
      <c r="M39" s="126"/>
      <c r="N39" s="126"/>
      <c r="O39" s="126"/>
      <c r="P39" s="126"/>
    </row>
    <row r="40" spans="3:16" ht="12.75">
      <c r="C40" s="105"/>
      <c r="D40" s="14"/>
      <c r="E40" s="126"/>
      <c r="F40" s="126"/>
      <c r="G40" s="126"/>
      <c r="H40" s="126"/>
      <c r="I40" s="126"/>
      <c r="J40" s="126"/>
      <c r="K40" s="126"/>
      <c r="L40" s="127"/>
      <c r="M40" s="126"/>
      <c r="N40" s="128"/>
      <c r="O40" s="126"/>
      <c r="P40" s="129"/>
    </row>
  </sheetData>
  <mergeCells count="17">
    <mergeCell ref="D30:P30"/>
    <mergeCell ref="D32:P32"/>
    <mergeCell ref="D34:P34"/>
    <mergeCell ref="D12:P12"/>
    <mergeCell ref="D14:P14"/>
    <mergeCell ref="D16:P16"/>
    <mergeCell ref="D28:P28"/>
    <mergeCell ref="D18:P18"/>
    <mergeCell ref="D20:P20"/>
    <mergeCell ref="D24:P24"/>
    <mergeCell ref="D26:P26"/>
    <mergeCell ref="D21:P21"/>
    <mergeCell ref="A1:P1"/>
    <mergeCell ref="A2:P2"/>
    <mergeCell ref="C9:P9"/>
    <mergeCell ref="D10:P10"/>
    <mergeCell ref="D22:P22"/>
  </mergeCells>
  <printOptions/>
  <pageMargins left="1"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Q54"/>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4" customWidth="1"/>
    <col min="10" max="10" width="11.57421875" style="14" customWidth="1"/>
    <col min="11" max="11" width="1.57421875" style="14" customWidth="1"/>
    <col min="12" max="12" width="14.57421875" style="14" customWidth="1"/>
    <col min="13" max="13" width="0.9921875" style="1" customWidth="1"/>
    <col min="14" max="14" width="12.57421875" style="14"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4" customFormat="1" ht="17.25">
      <c r="A1" s="298" t="str">
        <f>'page 1-IS'!A1:G1</f>
        <v>BINA GOODYEAR BERHAD (18645-H)</v>
      </c>
      <c r="B1" s="298"/>
      <c r="C1" s="298"/>
      <c r="D1" s="298"/>
      <c r="E1" s="298"/>
      <c r="F1" s="298"/>
      <c r="G1" s="298"/>
      <c r="H1" s="298"/>
      <c r="I1" s="298"/>
      <c r="J1" s="298"/>
      <c r="K1" s="298"/>
      <c r="L1" s="298"/>
      <c r="M1" s="298"/>
      <c r="N1" s="298"/>
      <c r="O1" s="298"/>
      <c r="P1" s="298"/>
      <c r="Q1" s="52"/>
    </row>
    <row r="2" spans="1:17" s="14" customFormat="1" ht="12.75">
      <c r="A2" s="299" t="str">
        <f>'page 1-IS'!A2:G2</f>
        <v>(Incorporated in Malaysia)</v>
      </c>
      <c r="B2" s="299"/>
      <c r="C2" s="299"/>
      <c r="D2" s="299"/>
      <c r="E2" s="299"/>
      <c r="F2" s="299"/>
      <c r="G2" s="299"/>
      <c r="H2" s="299"/>
      <c r="I2" s="299"/>
      <c r="J2" s="299"/>
      <c r="K2" s="299"/>
      <c r="L2" s="299"/>
      <c r="M2" s="299"/>
      <c r="N2" s="299"/>
      <c r="O2" s="299"/>
      <c r="P2" s="299"/>
      <c r="Q2" s="53"/>
    </row>
    <row r="3" s="14" customFormat="1" ht="12.75">
      <c r="P3" s="13"/>
    </row>
    <row r="4" spans="1:16" s="14" customFormat="1" ht="13.5">
      <c r="A4" s="54" t="str">
        <f>'page 1-IS'!A4</f>
        <v>Interim report for the financial period ended 30 June 2007</v>
      </c>
      <c r="P4" s="13"/>
    </row>
    <row r="5" spans="1:16" s="14" customFormat="1" ht="12.75">
      <c r="A5" s="55" t="s">
        <v>73</v>
      </c>
      <c r="P5" s="13"/>
    </row>
    <row r="6" spans="1:15" s="35" customFormat="1" ht="13.5" customHeight="1">
      <c r="A6" s="41"/>
      <c r="B6" s="41"/>
      <c r="C6" s="41"/>
      <c r="D6" s="41"/>
      <c r="E6" s="56"/>
      <c r="F6" s="41"/>
      <c r="G6" s="41"/>
      <c r="H6" s="41"/>
      <c r="I6" s="41"/>
      <c r="J6" s="41"/>
      <c r="K6" s="41"/>
      <c r="L6" s="41"/>
      <c r="M6" s="41"/>
      <c r="N6" s="41"/>
      <c r="O6" s="41"/>
    </row>
    <row r="7" s="14" customFormat="1" ht="12.75">
      <c r="A7" s="13" t="s">
        <v>91</v>
      </c>
    </row>
    <row r="8" s="14" customFormat="1" ht="12.75" customHeight="1"/>
    <row r="9" spans="3:16" s="14" customFormat="1" ht="17.25" customHeight="1">
      <c r="C9" s="105" t="s">
        <v>178</v>
      </c>
      <c r="D9" s="303" t="s">
        <v>179</v>
      </c>
      <c r="E9" s="270"/>
      <c r="F9" s="270"/>
      <c r="G9" s="270"/>
      <c r="H9" s="270"/>
      <c r="I9" s="270"/>
      <c r="J9" s="270"/>
      <c r="K9" s="270"/>
      <c r="L9" s="270"/>
      <c r="M9" s="270"/>
      <c r="N9" s="270"/>
      <c r="O9" s="270"/>
      <c r="P9" s="270"/>
    </row>
    <row r="10" spans="3:16" s="14" customFormat="1" ht="6" customHeight="1">
      <c r="C10" s="105"/>
      <c r="D10" s="105"/>
      <c r="E10" s="106"/>
      <c r="F10" s="106"/>
      <c r="G10" s="106"/>
      <c r="H10" s="106"/>
      <c r="I10" s="106"/>
      <c r="J10" s="106"/>
      <c r="K10" s="106"/>
      <c r="L10" s="106"/>
      <c r="M10" s="106"/>
      <c r="N10" s="106"/>
      <c r="O10" s="106"/>
      <c r="P10" s="106"/>
    </row>
    <row r="11" spans="3:16" s="14" customFormat="1" ht="44.25" customHeight="1">
      <c r="C11" s="105"/>
      <c r="D11" s="297" t="s">
        <v>28</v>
      </c>
      <c r="E11" s="301"/>
      <c r="F11" s="301"/>
      <c r="G11" s="301"/>
      <c r="H11" s="301"/>
      <c r="I11" s="301"/>
      <c r="J11" s="301"/>
      <c r="K11" s="301"/>
      <c r="L11" s="301"/>
      <c r="M11" s="301"/>
      <c r="N11" s="301"/>
      <c r="O11" s="301"/>
      <c r="P11" s="301"/>
    </row>
    <row r="12" spans="3:16" s="14" customFormat="1" ht="3" customHeight="1">
      <c r="C12" s="105"/>
      <c r="D12" s="32"/>
      <c r="E12" s="107"/>
      <c r="F12" s="107"/>
      <c r="G12" s="107"/>
      <c r="H12" s="107"/>
      <c r="I12" s="107"/>
      <c r="J12" s="107"/>
      <c r="K12" s="107"/>
      <c r="L12" s="107"/>
      <c r="M12" s="107"/>
      <c r="N12" s="107"/>
      <c r="O12" s="107"/>
      <c r="P12" s="107"/>
    </row>
    <row r="13" spans="3:16" s="14" customFormat="1" ht="68.25" customHeight="1">
      <c r="C13" s="105"/>
      <c r="D13" s="297" t="s">
        <v>307</v>
      </c>
      <c r="E13" s="297"/>
      <c r="F13" s="297"/>
      <c r="G13" s="297"/>
      <c r="H13" s="297"/>
      <c r="I13" s="297"/>
      <c r="J13" s="297"/>
      <c r="K13" s="297"/>
      <c r="L13" s="297"/>
      <c r="M13" s="297"/>
      <c r="N13" s="297"/>
      <c r="O13" s="297"/>
      <c r="P13" s="297"/>
    </row>
    <row r="14" spans="3:16" s="14" customFormat="1" ht="6" customHeight="1">
      <c r="C14" s="105"/>
      <c r="D14" s="105"/>
      <c r="E14" s="106"/>
      <c r="F14" s="106"/>
      <c r="G14" s="106"/>
      <c r="H14" s="106"/>
      <c r="I14" s="106"/>
      <c r="J14" s="106"/>
      <c r="K14" s="106"/>
      <c r="L14" s="106"/>
      <c r="M14" s="106"/>
      <c r="N14" s="106"/>
      <c r="O14" s="106"/>
      <c r="P14" s="106"/>
    </row>
    <row r="15" spans="3:16" s="14" customFormat="1" ht="39.75" customHeight="1">
      <c r="C15" s="105"/>
      <c r="D15" s="297" t="s">
        <v>32</v>
      </c>
      <c r="E15" s="301"/>
      <c r="F15" s="301"/>
      <c r="G15" s="301"/>
      <c r="H15" s="301"/>
      <c r="I15" s="301"/>
      <c r="J15" s="301"/>
      <c r="K15" s="301"/>
      <c r="L15" s="301"/>
      <c r="M15" s="301"/>
      <c r="N15" s="301"/>
      <c r="O15" s="301"/>
      <c r="P15" s="301"/>
    </row>
    <row r="16" spans="3:16" s="14" customFormat="1" ht="3" customHeight="1">
      <c r="C16" s="105"/>
      <c r="D16" s="32"/>
      <c r="E16" s="99"/>
      <c r="F16" s="99"/>
      <c r="G16" s="99"/>
      <c r="H16" s="99"/>
      <c r="I16" s="99"/>
      <c r="J16" s="99"/>
      <c r="K16" s="99"/>
      <c r="L16" s="99"/>
      <c r="M16" s="99"/>
      <c r="N16" s="99"/>
      <c r="O16" s="99"/>
      <c r="P16" s="99"/>
    </row>
    <row r="17" spans="3:16" s="14" customFormat="1" ht="17.25" customHeight="1">
      <c r="C17" s="105" t="s">
        <v>253</v>
      </c>
      <c r="D17" s="273" t="s">
        <v>292</v>
      </c>
      <c r="E17" s="273"/>
      <c r="F17" s="273"/>
      <c r="G17" s="273"/>
      <c r="H17" s="273"/>
      <c r="I17" s="273"/>
      <c r="J17" s="273"/>
      <c r="K17" s="273"/>
      <c r="L17" s="273"/>
      <c r="M17" s="273"/>
      <c r="N17" s="273"/>
      <c r="O17" s="273"/>
      <c r="P17" s="273"/>
    </row>
    <row r="18" spans="3:16" s="14" customFormat="1" ht="3" customHeight="1">
      <c r="C18" s="105"/>
      <c r="D18" s="105"/>
      <c r="E18" s="106"/>
      <c r="F18" s="106"/>
      <c r="G18" s="106"/>
      <c r="H18" s="106"/>
      <c r="I18" s="106"/>
      <c r="J18" s="106"/>
      <c r="K18" s="106"/>
      <c r="L18" s="106"/>
      <c r="M18" s="106"/>
      <c r="N18" s="106"/>
      <c r="O18" s="106"/>
      <c r="P18" s="106"/>
    </row>
    <row r="19" spans="3:16" s="14" customFormat="1" ht="15.75" customHeight="1">
      <c r="C19" s="105"/>
      <c r="D19" s="300" t="s">
        <v>254</v>
      </c>
      <c r="E19" s="300"/>
      <c r="F19" s="300"/>
      <c r="G19" s="300"/>
      <c r="H19" s="300"/>
      <c r="I19" s="300"/>
      <c r="J19" s="300"/>
      <c r="K19" s="300"/>
      <c r="L19" s="300"/>
      <c r="M19" s="300"/>
      <c r="N19" s="300"/>
      <c r="O19" s="300"/>
      <c r="P19" s="300"/>
    </row>
    <row r="20" spans="3:16" s="14" customFormat="1" ht="3" customHeight="1">
      <c r="C20" s="105"/>
      <c r="D20" s="253"/>
      <c r="E20" s="253"/>
      <c r="F20" s="253"/>
      <c r="G20" s="253"/>
      <c r="H20" s="253"/>
      <c r="I20" s="253"/>
      <c r="J20" s="253"/>
      <c r="K20" s="253"/>
      <c r="L20" s="253"/>
      <c r="M20" s="253"/>
      <c r="N20" s="253"/>
      <c r="O20" s="253"/>
      <c r="P20" s="253"/>
    </row>
    <row r="21" spans="3:4" s="14" customFormat="1" ht="17.25" customHeight="1">
      <c r="C21" s="105" t="s">
        <v>309</v>
      </c>
      <c r="D21" s="73" t="s">
        <v>311</v>
      </c>
    </row>
    <row r="22" spans="3:4" s="14" customFormat="1" ht="3" customHeight="1">
      <c r="C22" s="105"/>
      <c r="D22" s="13"/>
    </row>
    <row r="23" spans="3:4" s="14" customFormat="1" ht="12.75" customHeight="1">
      <c r="C23" s="105"/>
      <c r="D23" s="14" t="s">
        <v>310</v>
      </c>
    </row>
    <row r="24" s="14" customFormat="1" ht="12.75" customHeight="1">
      <c r="C24" s="105"/>
    </row>
    <row r="25" spans="3:10" s="14" customFormat="1" ht="12.75" customHeight="1">
      <c r="C25" s="105"/>
      <c r="J25" s="73" t="s">
        <v>21</v>
      </c>
    </row>
    <row r="26" spans="3:16" s="14" customFormat="1" ht="12.75" customHeight="1">
      <c r="C26" s="105"/>
      <c r="D26" s="13" t="s">
        <v>19</v>
      </c>
      <c r="E26" s="125"/>
      <c r="F26" s="125"/>
      <c r="G26" s="125"/>
      <c r="H26" s="125"/>
      <c r="I26" s="125"/>
      <c r="J26" s="44" t="s">
        <v>22</v>
      </c>
      <c r="K26" s="125"/>
      <c r="L26" s="44" t="s">
        <v>23</v>
      </c>
      <c r="M26" s="125"/>
      <c r="N26" s="44" t="s">
        <v>143</v>
      </c>
      <c r="O26" s="125"/>
      <c r="P26" s="44"/>
    </row>
    <row r="27" spans="3:16" s="14" customFormat="1" ht="12.75" customHeight="1">
      <c r="C27" s="105"/>
      <c r="D27" s="13" t="s">
        <v>115</v>
      </c>
      <c r="E27" s="126"/>
      <c r="F27" s="126"/>
      <c r="G27" s="126"/>
      <c r="H27" s="126"/>
      <c r="I27" s="126"/>
      <c r="J27" s="44" t="s">
        <v>40</v>
      </c>
      <c r="K27" s="126"/>
      <c r="L27" s="44" t="s">
        <v>40</v>
      </c>
      <c r="M27" s="126"/>
      <c r="N27" s="44" t="str">
        <f>L27</f>
        <v>RM'000</v>
      </c>
      <c r="O27" s="126"/>
      <c r="P27" s="44"/>
    </row>
    <row r="28" spans="3:16" s="14" customFormat="1" ht="12.75" customHeight="1">
      <c r="C28" s="105"/>
      <c r="D28" s="14" t="s">
        <v>20</v>
      </c>
      <c r="E28" s="126"/>
      <c r="F28" s="126"/>
      <c r="G28" s="126"/>
      <c r="H28" s="126"/>
      <c r="I28" s="126"/>
      <c r="J28" s="257">
        <v>382</v>
      </c>
      <c r="K28" s="257"/>
      <c r="L28" s="257">
        <v>-382</v>
      </c>
      <c r="M28" s="257"/>
      <c r="N28" s="257">
        <f>J28+L28</f>
        <v>0</v>
      </c>
      <c r="O28" s="126"/>
      <c r="P28" s="126"/>
    </row>
    <row r="29" spans="3:16" s="14" customFormat="1" ht="12.75" customHeight="1">
      <c r="C29" s="105"/>
      <c r="D29" s="14" t="s">
        <v>33</v>
      </c>
      <c r="E29" s="126"/>
      <c r="F29" s="126"/>
      <c r="G29" s="126"/>
      <c r="H29" s="126"/>
      <c r="I29" s="126"/>
      <c r="J29" s="226">
        <v>1433</v>
      </c>
      <c r="K29" s="257"/>
      <c r="L29" s="226">
        <v>-1433</v>
      </c>
      <c r="M29" s="257"/>
      <c r="N29" s="257">
        <f>J29+L29</f>
        <v>0</v>
      </c>
      <c r="O29" s="126"/>
      <c r="P29" s="130"/>
    </row>
    <row r="30" spans="4:16" s="14" customFormat="1" ht="12.75" customHeight="1">
      <c r="D30" s="14" t="s">
        <v>31</v>
      </c>
      <c r="E30" s="126"/>
      <c r="F30" s="126"/>
      <c r="G30" s="126"/>
      <c r="H30" s="126"/>
      <c r="I30" s="126"/>
      <c r="J30" s="226">
        <v>61519</v>
      </c>
      <c r="K30" s="257"/>
      <c r="L30" s="226">
        <f>382+1433</f>
        <v>1815</v>
      </c>
      <c r="M30" s="257"/>
      <c r="N30" s="257">
        <f>J30+L30</f>
        <v>63334</v>
      </c>
      <c r="O30" s="126"/>
      <c r="P30" s="130"/>
    </row>
    <row r="31" spans="5:16" s="14" customFormat="1" ht="12.75" customHeight="1">
      <c r="E31" s="126"/>
      <c r="F31" s="126"/>
      <c r="G31" s="126"/>
      <c r="H31" s="126"/>
      <c r="I31" s="126"/>
      <c r="J31" s="226"/>
      <c r="K31" s="257"/>
      <c r="L31" s="226"/>
      <c r="M31" s="257"/>
      <c r="N31" s="257"/>
      <c r="O31" s="126"/>
      <c r="P31" s="130"/>
    </row>
    <row r="32" spans="1:16" s="48" customFormat="1" ht="17.25" customHeight="1">
      <c r="A32" s="260" t="s">
        <v>262</v>
      </c>
      <c r="B32" s="260"/>
      <c r="C32" s="271" t="s">
        <v>86</v>
      </c>
      <c r="D32" s="271"/>
      <c r="E32" s="271"/>
      <c r="F32" s="271"/>
      <c r="G32" s="271"/>
      <c r="H32" s="271"/>
      <c r="I32" s="271"/>
      <c r="J32" s="271"/>
      <c r="K32" s="271"/>
      <c r="L32" s="271"/>
      <c r="M32" s="271"/>
      <c r="N32" s="271"/>
      <c r="O32" s="271"/>
      <c r="P32" s="271"/>
    </row>
    <row r="33" spans="3:16" s="48" customFormat="1" ht="3" customHeight="1">
      <c r="C33" s="261"/>
      <c r="D33" s="262"/>
      <c r="E33" s="263"/>
      <c r="F33" s="263"/>
      <c r="G33" s="263"/>
      <c r="H33" s="263"/>
      <c r="I33" s="263"/>
      <c r="J33" s="263"/>
      <c r="K33" s="263"/>
      <c r="L33" s="263"/>
      <c r="M33" s="263"/>
      <c r="N33" s="263"/>
      <c r="O33" s="263"/>
      <c r="P33" s="263"/>
    </row>
    <row r="34" spans="3:16" s="48" customFormat="1" ht="12.75" customHeight="1">
      <c r="C34" s="272" t="s">
        <v>232</v>
      </c>
      <c r="D34" s="272"/>
      <c r="E34" s="272"/>
      <c r="F34" s="272"/>
      <c r="G34" s="272"/>
      <c r="H34" s="272"/>
      <c r="I34" s="272"/>
      <c r="J34" s="272"/>
      <c r="K34" s="272"/>
      <c r="L34" s="272"/>
      <c r="M34" s="272"/>
      <c r="N34" s="272"/>
      <c r="O34" s="272"/>
      <c r="P34" s="272"/>
    </row>
    <row r="35" spans="3:16" s="48" customFormat="1" ht="3" customHeight="1">
      <c r="C35" s="261"/>
      <c r="D35" s="262"/>
      <c r="E35" s="263"/>
      <c r="F35" s="263"/>
      <c r="G35" s="263"/>
      <c r="H35" s="263"/>
      <c r="I35" s="263"/>
      <c r="J35" s="263"/>
      <c r="K35" s="263"/>
      <c r="L35" s="263"/>
      <c r="M35" s="263"/>
      <c r="N35" s="263"/>
      <c r="O35" s="263"/>
      <c r="P35" s="263"/>
    </row>
    <row r="36" spans="1:5" s="48" customFormat="1" ht="17.25" customHeight="1">
      <c r="A36" s="260" t="s">
        <v>263</v>
      </c>
      <c r="B36" s="260"/>
      <c r="C36" s="260" t="s">
        <v>55</v>
      </c>
      <c r="D36" s="260"/>
      <c r="E36" s="260"/>
    </row>
    <row r="37" s="48" customFormat="1" ht="3" customHeight="1"/>
    <row r="38" spans="3:16" s="48" customFormat="1" ht="12.75" customHeight="1">
      <c r="C38" s="275" t="s">
        <v>233</v>
      </c>
      <c r="D38" s="275"/>
      <c r="E38" s="275"/>
      <c r="F38" s="275"/>
      <c r="G38" s="275"/>
      <c r="H38" s="275"/>
      <c r="I38" s="275"/>
      <c r="J38" s="275"/>
      <c r="K38" s="275"/>
      <c r="L38" s="275"/>
      <c r="M38" s="275"/>
      <c r="N38" s="275"/>
      <c r="O38" s="275"/>
      <c r="P38" s="275"/>
    </row>
    <row r="39" spans="1:3" s="48" customFormat="1" ht="3" customHeight="1">
      <c r="A39" s="260"/>
      <c r="C39" s="260"/>
    </row>
    <row r="40" spans="1:3" s="48" customFormat="1" ht="17.25" customHeight="1">
      <c r="A40" s="260" t="s">
        <v>264</v>
      </c>
      <c r="C40" s="259" t="s">
        <v>234</v>
      </c>
    </row>
    <row r="41" spans="1:16" s="10" customFormat="1" ht="3" customHeight="1">
      <c r="A41" s="260"/>
      <c r="B41" s="48"/>
      <c r="C41" s="264"/>
      <c r="D41" s="48"/>
      <c r="E41" s="48"/>
      <c r="F41" s="48"/>
      <c r="G41" s="48"/>
      <c r="H41" s="48"/>
      <c r="I41" s="48"/>
      <c r="J41" s="48"/>
      <c r="K41" s="48"/>
      <c r="L41" s="48"/>
      <c r="M41" s="48"/>
      <c r="N41" s="48"/>
      <c r="O41" s="48"/>
      <c r="P41" s="48"/>
    </row>
    <row r="42" spans="1:16" s="10" customFormat="1" ht="27.75" customHeight="1">
      <c r="A42" s="260"/>
      <c r="B42" s="48"/>
      <c r="C42" s="276" t="s">
        <v>235</v>
      </c>
      <c r="D42" s="277"/>
      <c r="E42" s="277"/>
      <c r="F42" s="277"/>
      <c r="G42" s="277"/>
      <c r="H42" s="277"/>
      <c r="I42" s="277"/>
      <c r="J42" s="277"/>
      <c r="K42" s="277"/>
      <c r="L42" s="277"/>
      <c r="M42" s="277"/>
      <c r="N42" s="277"/>
      <c r="O42" s="277"/>
      <c r="P42" s="277"/>
    </row>
    <row r="43" spans="1:16" s="10" customFormat="1" ht="3" customHeight="1">
      <c r="A43" s="260"/>
      <c r="B43" s="260"/>
      <c r="C43" s="260"/>
      <c r="D43" s="260"/>
      <c r="E43" s="260"/>
      <c r="F43" s="48"/>
      <c r="G43" s="48"/>
      <c r="H43" s="48"/>
      <c r="I43" s="48"/>
      <c r="J43" s="48"/>
      <c r="K43" s="48"/>
      <c r="L43" s="48"/>
      <c r="M43" s="48"/>
      <c r="N43" s="48"/>
      <c r="O43" s="48"/>
      <c r="P43" s="48"/>
    </row>
    <row r="44" spans="1:16" s="10" customFormat="1" ht="17.25" customHeight="1">
      <c r="A44" s="260" t="s">
        <v>265</v>
      </c>
      <c r="B44" s="48"/>
      <c r="C44" s="260" t="s">
        <v>94</v>
      </c>
      <c r="D44" s="48"/>
      <c r="E44" s="48"/>
      <c r="F44" s="48"/>
      <c r="G44" s="48"/>
      <c r="H44" s="48"/>
      <c r="I44" s="48"/>
      <c r="J44" s="48"/>
      <c r="K44" s="48"/>
      <c r="L44" s="48"/>
      <c r="M44" s="48"/>
      <c r="N44" s="48"/>
      <c r="O44" s="48"/>
      <c r="P44" s="48"/>
    </row>
    <row r="45" spans="1:16" s="10" customFormat="1" ht="3" customHeight="1">
      <c r="A45" s="260"/>
      <c r="B45" s="48"/>
      <c r="C45" s="260"/>
      <c r="D45" s="48"/>
      <c r="E45" s="48"/>
      <c r="F45" s="48"/>
      <c r="G45" s="48"/>
      <c r="H45" s="48"/>
      <c r="I45" s="48"/>
      <c r="J45" s="48"/>
      <c r="K45" s="48"/>
      <c r="L45" s="48"/>
      <c r="M45" s="48"/>
      <c r="N45" s="48"/>
      <c r="O45" s="48"/>
      <c r="P45" s="48"/>
    </row>
    <row r="46" spans="1:16" s="10" customFormat="1" ht="29.25" customHeight="1">
      <c r="A46" s="260"/>
      <c r="B46" s="48"/>
      <c r="C46" s="278" t="s">
        <v>236</v>
      </c>
      <c r="D46" s="279"/>
      <c r="E46" s="279"/>
      <c r="F46" s="279"/>
      <c r="G46" s="279"/>
      <c r="H46" s="279"/>
      <c r="I46" s="279"/>
      <c r="J46" s="279"/>
      <c r="K46" s="279"/>
      <c r="L46" s="279"/>
      <c r="M46" s="279"/>
      <c r="N46" s="279"/>
      <c r="O46" s="279"/>
      <c r="P46" s="279"/>
    </row>
    <row r="47" spans="1:16" s="10" customFormat="1" ht="3" customHeight="1">
      <c r="A47" s="260"/>
      <c r="B47" s="48"/>
      <c r="C47" s="201"/>
      <c r="D47" s="201"/>
      <c r="E47" s="201"/>
      <c r="F47" s="201"/>
      <c r="G47" s="201"/>
      <c r="H47" s="201"/>
      <c r="I47" s="201"/>
      <c r="J47" s="201"/>
      <c r="K47" s="201"/>
      <c r="L47" s="201"/>
      <c r="M47" s="201"/>
      <c r="N47" s="201"/>
      <c r="O47" s="201"/>
      <c r="P47" s="201"/>
    </row>
    <row r="48" spans="1:14" s="10" customFormat="1" ht="17.25" customHeight="1">
      <c r="A48" s="260" t="s">
        <v>266</v>
      </c>
      <c r="B48" s="48"/>
      <c r="C48" s="260" t="s">
        <v>238</v>
      </c>
      <c r="D48" s="48"/>
      <c r="I48" s="48"/>
      <c r="J48" s="48"/>
      <c r="K48" s="48"/>
      <c r="L48" s="48"/>
      <c r="N48" s="48"/>
    </row>
    <row r="49" spans="9:14" s="10" customFormat="1" ht="3" customHeight="1">
      <c r="I49" s="48"/>
      <c r="J49" s="48"/>
      <c r="K49" s="48"/>
      <c r="L49" s="48"/>
      <c r="N49" s="48"/>
    </row>
    <row r="50" spans="3:16" s="10" customFormat="1" ht="30.75" customHeight="1">
      <c r="C50" s="274" t="s">
        <v>237</v>
      </c>
      <c r="D50" s="274"/>
      <c r="E50" s="274"/>
      <c r="F50" s="274"/>
      <c r="G50" s="274"/>
      <c r="H50" s="274"/>
      <c r="I50" s="274"/>
      <c r="J50" s="274"/>
      <c r="K50" s="274"/>
      <c r="L50" s="274"/>
      <c r="M50" s="274"/>
      <c r="N50" s="274"/>
      <c r="O50" s="274"/>
      <c r="P50" s="274"/>
    </row>
    <row r="51" spans="9:14" s="10" customFormat="1" ht="3" customHeight="1">
      <c r="I51" s="48"/>
      <c r="J51" s="48"/>
      <c r="K51" s="48"/>
      <c r="L51" s="48"/>
      <c r="N51" s="48"/>
    </row>
    <row r="52" spans="1:14" s="10" customFormat="1" ht="17.25" customHeight="1">
      <c r="A52" s="260" t="s">
        <v>267</v>
      </c>
      <c r="B52" s="48"/>
      <c r="C52" s="260" t="s">
        <v>87</v>
      </c>
      <c r="I52" s="48"/>
      <c r="J52" s="48"/>
      <c r="K52" s="48"/>
      <c r="L52" s="48"/>
      <c r="N52" s="48"/>
    </row>
    <row r="53" spans="9:14" s="10" customFormat="1" ht="3" customHeight="1">
      <c r="I53" s="48"/>
      <c r="J53" s="48"/>
      <c r="K53" s="48"/>
      <c r="L53" s="48"/>
      <c r="N53" s="48"/>
    </row>
    <row r="54" spans="3:16" s="10" customFormat="1" ht="18" customHeight="1">
      <c r="C54" s="274" t="s">
        <v>326</v>
      </c>
      <c r="D54" s="274"/>
      <c r="E54" s="274"/>
      <c r="F54" s="274"/>
      <c r="G54" s="274"/>
      <c r="H54" s="274"/>
      <c r="I54" s="274"/>
      <c r="J54" s="274"/>
      <c r="K54" s="274"/>
      <c r="L54" s="274"/>
      <c r="M54" s="274"/>
      <c r="N54" s="274"/>
      <c r="O54" s="274"/>
      <c r="P54" s="274"/>
    </row>
  </sheetData>
  <mergeCells count="15">
    <mergeCell ref="C34:P34"/>
    <mergeCell ref="D17:P17"/>
    <mergeCell ref="D19:P19"/>
    <mergeCell ref="C54:P54"/>
    <mergeCell ref="C38:P38"/>
    <mergeCell ref="C42:P42"/>
    <mergeCell ref="C46:P46"/>
    <mergeCell ref="C50:P50"/>
    <mergeCell ref="A1:P1"/>
    <mergeCell ref="A2:P2"/>
    <mergeCell ref="D11:P11"/>
    <mergeCell ref="C32:P32"/>
    <mergeCell ref="D15:P15"/>
    <mergeCell ref="D9:P9"/>
    <mergeCell ref="D13:P13"/>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T52"/>
  <sheetViews>
    <sheetView showGridLines="0" workbookViewId="0" topLeftCell="A1">
      <selection activeCell="A1" sqref="A1:M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4" customWidth="1"/>
    <col min="8" max="8" width="11.00390625" style="14" customWidth="1"/>
    <col min="9" max="9" width="11.57421875" style="1" customWidth="1"/>
    <col min="10" max="10" width="13.28125" style="14" customWidth="1"/>
    <col min="11" max="11" width="10.28125" style="14" customWidth="1"/>
    <col min="12" max="12" width="10.7109375" style="14" customWidth="1"/>
    <col min="13" max="13" width="0.2890625" style="1" customWidth="1"/>
    <col min="14" max="14" width="11.28125" style="1" hidden="1" customWidth="1"/>
    <col min="15" max="15" width="1.28515625" style="1" customWidth="1"/>
    <col min="16" max="16384" width="9.140625" style="1" customWidth="1"/>
  </cols>
  <sheetData>
    <row r="1" spans="1:14" s="14" customFormat="1" ht="17.25">
      <c r="A1" s="298" t="str">
        <f>'page 1-IS'!A1:G1</f>
        <v>BINA GOODYEAR BERHAD (18645-H)</v>
      </c>
      <c r="B1" s="298"/>
      <c r="C1" s="298"/>
      <c r="D1" s="298"/>
      <c r="E1" s="298"/>
      <c r="F1" s="298"/>
      <c r="G1" s="298"/>
      <c r="H1" s="298"/>
      <c r="I1" s="298"/>
      <c r="J1" s="298"/>
      <c r="K1" s="298"/>
      <c r="L1" s="298"/>
      <c r="M1" s="298"/>
      <c r="N1" s="52"/>
    </row>
    <row r="2" spans="1:14" s="14" customFormat="1" ht="12.75">
      <c r="A2" s="299" t="str">
        <f>'page 1-IS'!A2:G2</f>
        <v>(Incorporated in Malaysia)</v>
      </c>
      <c r="B2" s="299"/>
      <c r="C2" s="299"/>
      <c r="D2" s="299"/>
      <c r="E2" s="299"/>
      <c r="F2" s="299"/>
      <c r="G2" s="299"/>
      <c r="H2" s="299"/>
      <c r="I2" s="299"/>
      <c r="J2" s="299"/>
      <c r="K2" s="299"/>
      <c r="L2" s="299"/>
      <c r="M2" s="299"/>
      <c r="N2" s="53"/>
    </row>
    <row r="3" s="14" customFormat="1" ht="12.75"/>
    <row r="4" s="14" customFormat="1" ht="13.5">
      <c r="A4" s="54" t="str">
        <f>'page 1-IS'!A4</f>
        <v>Interim report for the financial period ended 30 June 2007</v>
      </c>
    </row>
    <row r="5" s="14" customFormat="1" ht="12.75">
      <c r="A5" s="55" t="s">
        <v>73</v>
      </c>
    </row>
    <row r="6" spans="1:13" s="35" customFormat="1" ht="12" customHeight="1">
      <c r="A6" s="41"/>
      <c r="B6" s="41"/>
      <c r="C6" s="41"/>
      <c r="D6" s="41"/>
      <c r="E6" s="56"/>
      <c r="F6" s="41"/>
      <c r="G6" s="41"/>
      <c r="H6" s="41"/>
      <c r="I6" s="41"/>
      <c r="J6" s="41"/>
      <c r="K6" s="41"/>
      <c r="L6" s="41"/>
      <c r="M6" s="41"/>
    </row>
    <row r="7" s="14" customFormat="1" ht="12.75">
      <c r="A7" s="13" t="s">
        <v>91</v>
      </c>
    </row>
    <row r="8" s="14" customFormat="1" ht="15" customHeight="1"/>
    <row r="9" spans="1:3" s="14" customFormat="1" ht="12.75">
      <c r="A9" s="13" t="s">
        <v>268</v>
      </c>
      <c r="B9" s="13"/>
      <c r="C9" s="13" t="s">
        <v>239</v>
      </c>
    </row>
    <row r="10" spans="1:13" s="14" customFormat="1" ht="3.75" customHeight="1">
      <c r="A10" s="13"/>
      <c r="B10" s="13"/>
      <c r="C10" s="13"/>
      <c r="D10" s="13"/>
      <c r="E10" s="13"/>
      <c r="G10" s="45"/>
      <c r="H10" s="45"/>
      <c r="I10" s="45"/>
      <c r="J10" s="45"/>
      <c r="K10" s="45"/>
      <c r="L10" s="45"/>
      <c r="M10" s="45"/>
    </row>
    <row r="11" spans="1:13" s="14" customFormat="1" ht="12.75" customHeight="1">
      <c r="A11" s="13"/>
      <c r="B11" s="13"/>
      <c r="C11" s="13"/>
      <c r="D11" s="13"/>
      <c r="E11" s="13"/>
      <c r="G11" s="131" t="s">
        <v>240</v>
      </c>
      <c r="H11" s="131"/>
      <c r="I11" s="131" t="s">
        <v>244</v>
      </c>
      <c r="J11" s="131"/>
      <c r="K11" s="131"/>
      <c r="L11" s="131"/>
      <c r="M11" s="45"/>
    </row>
    <row r="12" spans="1:13" s="14" customFormat="1" ht="12.75" customHeight="1">
      <c r="A12" s="13"/>
      <c r="B12" s="13"/>
      <c r="C12" s="13"/>
      <c r="D12" s="13"/>
      <c r="E12" s="13"/>
      <c r="G12" s="131" t="s">
        <v>241</v>
      </c>
      <c r="H12" s="131" t="s">
        <v>243</v>
      </c>
      <c r="I12" s="131" t="s">
        <v>245</v>
      </c>
      <c r="J12" s="131"/>
      <c r="K12" s="131"/>
      <c r="L12" s="131"/>
      <c r="M12" s="45"/>
    </row>
    <row r="13" spans="1:12" s="14" customFormat="1" ht="12.75" customHeight="1">
      <c r="A13" s="13"/>
      <c r="B13" s="13"/>
      <c r="C13" s="13" t="s">
        <v>85</v>
      </c>
      <c r="E13" s="35"/>
      <c r="F13" s="35"/>
      <c r="G13" s="131" t="s">
        <v>242</v>
      </c>
      <c r="H13" s="131" t="s">
        <v>95</v>
      </c>
      <c r="I13" s="131" t="s">
        <v>246</v>
      </c>
      <c r="J13" s="131" t="s">
        <v>247</v>
      </c>
      <c r="K13" s="131" t="s">
        <v>96</v>
      </c>
      <c r="L13" s="132" t="s">
        <v>97</v>
      </c>
    </row>
    <row r="14" spans="1:12" s="14" customFormat="1" ht="3.75" customHeight="1">
      <c r="A14" s="13"/>
      <c r="B14" s="13"/>
      <c r="E14" s="35"/>
      <c r="F14" s="35"/>
      <c r="G14" s="46"/>
      <c r="I14" s="46"/>
      <c r="J14" s="46"/>
      <c r="K14" s="46"/>
      <c r="L14" s="83"/>
    </row>
    <row r="15" spans="1:12" s="14" customFormat="1" ht="12.75">
      <c r="A15" s="13"/>
      <c r="B15" s="13"/>
      <c r="C15" s="89" t="str">
        <f>'page 5-changes in Equity'!A9</f>
        <v>12 Months Ended 30 June 2007</v>
      </c>
      <c r="E15" s="35"/>
      <c r="F15" s="35"/>
      <c r="G15" s="46"/>
      <c r="I15" s="46"/>
      <c r="J15" s="46"/>
      <c r="K15" s="46"/>
      <c r="L15" s="83"/>
    </row>
    <row r="16" spans="1:12" s="14" customFormat="1" ht="4.5" customHeight="1">
      <c r="A16" s="13"/>
      <c r="B16" s="13"/>
      <c r="E16" s="35"/>
      <c r="F16" s="35"/>
      <c r="G16" s="46"/>
      <c r="I16" s="46"/>
      <c r="J16" s="46"/>
      <c r="K16" s="46"/>
      <c r="L16" s="83"/>
    </row>
    <row r="17" spans="1:12" s="14" customFormat="1" ht="12.75" customHeight="1">
      <c r="A17" s="13"/>
      <c r="B17" s="13"/>
      <c r="C17" s="13" t="s">
        <v>98</v>
      </c>
      <c r="E17" s="35"/>
      <c r="F17" s="35"/>
      <c r="G17" s="46"/>
      <c r="I17" s="46"/>
      <c r="J17" s="46"/>
      <c r="K17" s="46"/>
      <c r="L17" s="83"/>
    </row>
    <row r="18" spans="1:12" s="14" customFormat="1" ht="12.75" customHeight="1">
      <c r="A18" s="13"/>
      <c r="B18" s="13"/>
      <c r="C18" s="14" t="s">
        <v>107</v>
      </c>
      <c r="E18" s="35"/>
      <c r="F18" s="35"/>
      <c r="G18" s="169">
        <f>249035+27370-2048</f>
        <v>274357</v>
      </c>
      <c r="H18" s="169">
        <v>4</v>
      </c>
      <c r="I18" s="169">
        <v>189</v>
      </c>
      <c r="J18" s="169">
        <v>14565</v>
      </c>
      <c r="K18" s="169">
        <v>0</v>
      </c>
      <c r="L18" s="169">
        <f>SUM(G18:K18)</f>
        <v>289115</v>
      </c>
    </row>
    <row r="19" spans="1:12" s="14" customFormat="1" ht="12.75" customHeight="1">
      <c r="A19" s="13"/>
      <c r="B19" s="13"/>
      <c r="C19" s="14" t="s">
        <v>108</v>
      </c>
      <c r="E19" s="35"/>
      <c r="F19" s="35"/>
      <c r="G19" s="169">
        <f>857+1191</f>
        <v>2048</v>
      </c>
      <c r="H19" s="170">
        <v>0</v>
      </c>
      <c r="I19" s="171">
        <f>13580+922</f>
        <v>14502</v>
      </c>
      <c r="J19" s="171">
        <v>0</v>
      </c>
      <c r="K19" s="171">
        <f>-SUM(G19:J19)</f>
        <v>-16550</v>
      </c>
      <c r="L19" s="169">
        <f>SUM(G19:K19)</f>
        <v>0</v>
      </c>
    </row>
    <row r="20" spans="1:12" s="14" customFormat="1" ht="12.75" customHeight="1">
      <c r="A20" s="13"/>
      <c r="B20" s="13"/>
      <c r="D20" s="14" t="s">
        <v>99</v>
      </c>
      <c r="E20" s="35"/>
      <c r="F20" s="35"/>
      <c r="G20" s="172">
        <f aca="true" t="shared" si="0" ref="G20:L20">SUM(G18:G19)</f>
        <v>276405</v>
      </c>
      <c r="H20" s="172">
        <f t="shared" si="0"/>
        <v>4</v>
      </c>
      <c r="I20" s="172">
        <f t="shared" si="0"/>
        <v>14691</v>
      </c>
      <c r="J20" s="172">
        <f t="shared" si="0"/>
        <v>14565</v>
      </c>
      <c r="K20" s="172">
        <f t="shared" si="0"/>
        <v>-16550</v>
      </c>
      <c r="L20" s="172">
        <f t="shared" si="0"/>
        <v>289115</v>
      </c>
    </row>
    <row r="21" spans="1:12" s="14" customFormat="1" ht="6" customHeight="1">
      <c r="A21" s="13"/>
      <c r="B21" s="13"/>
      <c r="E21" s="35"/>
      <c r="F21" s="35"/>
      <c r="G21" s="169"/>
      <c r="H21" s="173"/>
      <c r="I21" s="169"/>
      <c r="J21" s="169"/>
      <c r="K21" s="169"/>
      <c r="L21" s="169"/>
    </row>
    <row r="22" spans="1:20" s="14" customFormat="1" ht="12.75" customHeight="1">
      <c r="A22" s="13"/>
      <c r="B22" s="13"/>
      <c r="C22" s="13" t="s">
        <v>100</v>
      </c>
      <c r="E22" s="35"/>
      <c r="F22" s="35"/>
      <c r="G22" s="153"/>
      <c r="H22" s="150"/>
      <c r="I22" s="153"/>
      <c r="J22" s="153"/>
      <c r="K22" s="153"/>
      <c r="L22" s="169"/>
      <c r="Q22" s="150"/>
      <c r="R22" s="150"/>
      <c r="S22" s="150"/>
      <c r="T22" s="150"/>
    </row>
    <row r="23" spans="1:12" s="14" customFormat="1" ht="12.75" customHeight="1">
      <c r="A23" s="13"/>
      <c r="B23" s="13"/>
      <c r="C23" s="14" t="s">
        <v>248</v>
      </c>
      <c r="E23" s="35"/>
      <c r="F23" s="35"/>
      <c r="G23" s="169">
        <f>4742+286-165+36+5</f>
        <v>4904</v>
      </c>
      <c r="H23" s="169">
        <f>-843-40-10+28+77</f>
        <v>-788</v>
      </c>
      <c r="I23" s="169">
        <f>1734+381</f>
        <v>2115</v>
      </c>
      <c r="J23" s="169">
        <f>1946-57</f>
        <v>1889</v>
      </c>
      <c r="K23" s="169">
        <v>-296</v>
      </c>
      <c r="L23" s="169">
        <f>SUM(G23:K23)</f>
        <v>7824</v>
      </c>
    </row>
    <row r="24" spans="1:12" s="74" customFormat="1" ht="12.75" customHeight="1">
      <c r="A24" s="84"/>
      <c r="B24" s="84"/>
      <c r="C24" s="304" t="s">
        <v>81</v>
      </c>
      <c r="D24" s="304"/>
      <c r="E24" s="304"/>
      <c r="G24" s="174"/>
      <c r="H24" s="174"/>
      <c r="I24" s="174"/>
      <c r="J24" s="174"/>
      <c r="K24" s="174"/>
      <c r="L24" s="175">
        <f>'page 1-IS'!F18</f>
        <v>232</v>
      </c>
    </row>
    <row r="25" spans="1:12" s="74" customFormat="1" ht="12.75" customHeight="1">
      <c r="A25" s="84"/>
      <c r="B25" s="84"/>
      <c r="C25" s="304" t="s">
        <v>76</v>
      </c>
      <c r="D25" s="304"/>
      <c r="E25" s="304"/>
      <c r="G25" s="174"/>
      <c r="H25" s="174"/>
      <c r="I25" s="174"/>
      <c r="J25" s="174"/>
      <c r="K25" s="174"/>
      <c r="L25" s="175">
        <f>'page 1-IS'!F19</f>
        <v>-450</v>
      </c>
    </row>
    <row r="26" spans="1:12" s="74" customFormat="1" ht="12.75" customHeight="1">
      <c r="A26" s="84"/>
      <c r="B26" s="84"/>
      <c r="C26" s="48" t="s">
        <v>106</v>
      </c>
      <c r="D26" s="48"/>
      <c r="E26" s="48"/>
      <c r="G26" s="174"/>
      <c r="H26" s="174"/>
      <c r="I26" s="174"/>
      <c r="J26" s="174"/>
      <c r="K26" s="174"/>
      <c r="L26" s="176">
        <f>'page 1-IS'!F21</f>
        <v>-77</v>
      </c>
    </row>
    <row r="27" spans="1:12" s="14" customFormat="1" ht="12.75" customHeight="1">
      <c r="A27" s="13"/>
      <c r="B27" s="13"/>
      <c r="C27" s="14" t="s">
        <v>116</v>
      </c>
      <c r="G27" s="177"/>
      <c r="H27" s="177"/>
      <c r="I27" s="177"/>
      <c r="J27" s="177"/>
      <c r="K27" s="177"/>
      <c r="L27" s="178">
        <f>SUM(L23:L26)</f>
        <v>7529</v>
      </c>
    </row>
    <row r="28" spans="1:12" s="14" customFormat="1" ht="12.75" customHeight="1">
      <c r="A28" s="13"/>
      <c r="B28" s="13"/>
      <c r="C28" s="14" t="s">
        <v>39</v>
      </c>
      <c r="G28" s="177"/>
      <c r="H28" s="177"/>
      <c r="I28" s="177"/>
      <c r="J28" s="177"/>
      <c r="K28" s="177"/>
      <c r="L28" s="179">
        <f>'page 1-IS'!F23</f>
        <v>-2995</v>
      </c>
    </row>
    <row r="29" spans="1:12" s="14" customFormat="1" ht="12.75" customHeight="1" thickBot="1">
      <c r="A29" s="13"/>
      <c r="B29" s="13"/>
      <c r="C29" s="14" t="s">
        <v>117</v>
      </c>
      <c r="G29" s="177"/>
      <c r="H29" s="177"/>
      <c r="I29" s="150"/>
      <c r="J29" s="177"/>
      <c r="K29" s="177"/>
      <c r="L29" s="180">
        <f>SUM(L27:L28)</f>
        <v>4534</v>
      </c>
    </row>
    <row r="30" spans="1:12" s="14" customFormat="1" ht="6.75" customHeight="1">
      <c r="A30" s="13"/>
      <c r="B30" s="13"/>
      <c r="G30" s="177"/>
      <c r="H30" s="177"/>
      <c r="I30" s="177"/>
      <c r="J30" s="177"/>
      <c r="K30" s="177"/>
      <c r="L30" s="178"/>
    </row>
    <row r="31" spans="1:12" s="14" customFormat="1" ht="1.5" customHeight="1">
      <c r="A31" s="13"/>
      <c r="B31" s="13"/>
      <c r="C31" s="13"/>
      <c r="G31" s="150"/>
      <c r="H31" s="150"/>
      <c r="I31" s="150"/>
      <c r="J31" s="150"/>
      <c r="K31" s="150"/>
      <c r="L31" s="150"/>
    </row>
    <row r="32" spans="1:12" s="14" customFormat="1" ht="12.75" customHeight="1">
      <c r="A32" s="13"/>
      <c r="B32" s="13"/>
      <c r="C32" s="13" t="s">
        <v>85</v>
      </c>
      <c r="G32" s="150"/>
      <c r="H32" s="150"/>
      <c r="I32" s="150"/>
      <c r="J32" s="150"/>
      <c r="K32" s="150"/>
      <c r="L32" s="150"/>
    </row>
    <row r="33" spans="1:12" s="14" customFormat="1" ht="12.75" customHeight="1">
      <c r="A33" s="13"/>
      <c r="B33" s="13"/>
      <c r="C33" s="96" t="s">
        <v>338</v>
      </c>
      <c r="E33" s="35"/>
      <c r="F33" s="35"/>
      <c r="G33" s="153"/>
      <c r="H33" s="150"/>
      <c r="I33" s="153"/>
      <c r="J33" s="153"/>
      <c r="K33" s="153"/>
      <c r="L33" s="169"/>
    </row>
    <row r="34" spans="1:12" s="14" customFormat="1" ht="4.5" customHeight="1">
      <c r="A34" s="13"/>
      <c r="B34" s="13"/>
      <c r="E34" s="35"/>
      <c r="F34" s="35"/>
      <c r="G34" s="153"/>
      <c r="H34" s="150"/>
      <c r="I34" s="153"/>
      <c r="J34" s="153"/>
      <c r="K34" s="153"/>
      <c r="L34" s="169"/>
    </row>
    <row r="35" spans="1:12" s="14" customFormat="1" ht="12.75">
      <c r="A35" s="13"/>
      <c r="B35" s="13"/>
      <c r="C35" s="13" t="s">
        <v>98</v>
      </c>
      <c r="E35" s="35"/>
      <c r="F35" s="35"/>
      <c r="G35" s="153"/>
      <c r="H35" s="150"/>
      <c r="I35" s="153"/>
      <c r="J35" s="153"/>
      <c r="K35" s="153"/>
      <c r="L35" s="169"/>
    </row>
    <row r="36" spans="1:12" s="14" customFormat="1" ht="12.75">
      <c r="A36" s="13"/>
      <c r="B36" s="13"/>
      <c r="C36" s="14" t="s">
        <v>107</v>
      </c>
      <c r="E36" s="35"/>
      <c r="F36" s="35"/>
      <c r="G36" s="181">
        <f>215163+52953-2-1570</f>
        <v>266544</v>
      </c>
      <c r="H36" s="182">
        <v>1322</v>
      </c>
      <c r="I36" s="181">
        <v>0</v>
      </c>
      <c r="J36" s="181">
        <v>18258</v>
      </c>
      <c r="K36" s="181">
        <v>0</v>
      </c>
      <c r="L36" s="181">
        <f>SUM(G36:K36)</f>
        <v>286124</v>
      </c>
    </row>
    <row r="37" spans="1:12" s="14" customFormat="1" ht="12.75">
      <c r="A37" s="13"/>
      <c r="B37" s="13"/>
      <c r="C37" s="14" t="s">
        <v>108</v>
      </c>
      <c r="E37" s="35"/>
      <c r="F37" s="35"/>
      <c r="G37" s="183">
        <v>1570</v>
      </c>
      <c r="H37" s="184">
        <v>0</v>
      </c>
      <c r="I37" s="183">
        <v>13917</v>
      </c>
      <c r="J37" s="183">
        <v>0</v>
      </c>
      <c r="K37" s="183">
        <f>-SUM(G37:J37)</f>
        <v>-15487</v>
      </c>
      <c r="L37" s="181">
        <f>SUM(G37:K37)</f>
        <v>0</v>
      </c>
    </row>
    <row r="38" spans="1:12" s="14" customFormat="1" ht="12.75">
      <c r="A38" s="13"/>
      <c r="B38" s="13"/>
      <c r="D38" s="14" t="s">
        <v>99</v>
      </c>
      <c r="E38" s="35"/>
      <c r="F38" s="35"/>
      <c r="G38" s="185">
        <f aca="true" t="shared" si="1" ref="G38:L38">SUM(G36:G37)</f>
        <v>268114</v>
      </c>
      <c r="H38" s="185">
        <f t="shared" si="1"/>
        <v>1322</v>
      </c>
      <c r="I38" s="185">
        <f t="shared" si="1"/>
        <v>13917</v>
      </c>
      <c r="J38" s="185">
        <f t="shared" si="1"/>
        <v>18258</v>
      </c>
      <c r="K38" s="185">
        <f t="shared" si="1"/>
        <v>-15487</v>
      </c>
      <c r="L38" s="185">
        <f t="shared" si="1"/>
        <v>286124</v>
      </c>
    </row>
    <row r="39" spans="1:12" s="14" customFormat="1" ht="5.25" customHeight="1">
      <c r="A39" s="13"/>
      <c r="B39" s="13"/>
      <c r="E39" s="35"/>
      <c r="F39" s="35"/>
      <c r="G39" s="181"/>
      <c r="H39" s="182"/>
      <c r="I39" s="181"/>
      <c r="J39" s="181"/>
      <c r="K39" s="181"/>
      <c r="L39" s="181"/>
    </row>
    <row r="40" spans="1:12" s="14" customFormat="1" ht="12.75" customHeight="1">
      <c r="A40" s="13"/>
      <c r="B40" s="13"/>
      <c r="C40" s="13" t="s">
        <v>100</v>
      </c>
      <c r="E40" s="35"/>
      <c r="F40" s="35"/>
      <c r="G40" s="186"/>
      <c r="H40" s="150"/>
      <c r="I40" s="186"/>
      <c r="J40" s="186"/>
      <c r="K40" s="186"/>
      <c r="L40" s="181"/>
    </row>
    <row r="41" spans="1:12" s="14" customFormat="1" ht="12.75" customHeight="1">
      <c r="A41" s="13"/>
      <c r="B41" s="13"/>
      <c r="C41" s="14" t="s">
        <v>248</v>
      </c>
      <c r="E41" s="35"/>
      <c r="F41" s="35"/>
      <c r="G41" s="181">
        <f>7155+2621-367+44+8</f>
        <v>9461</v>
      </c>
      <c r="H41" s="182">
        <f>-427-38-21+37</f>
        <v>-449</v>
      </c>
      <c r="I41" s="181">
        <f>1775+339</f>
        <v>2114</v>
      </c>
      <c r="J41" s="181">
        <f>1860-24</f>
        <v>1836</v>
      </c>
      <c r="K41" s="181">
        <v>-67</v>
      </c>
      <c r="L41" s="181">
        <f>SUM(G41:K41)</f>
        <v>12895</v>
      </c>
    </row>
    <row r="42" spans="1:12" s="74" customFormat="1" ht="12.75" customHeight="1">
      <c r="A42" s="84"/>
      <c r="B42" s="84"/>
      <c r="C42" s="304" t="s">
        <v>81</v>
      </c>
      <c r="D42" s="304"/>
      <c r="E42" s="304"/>
      <c r="G42" s="187"/>
      <c r="H42" s="187"/>
      <c r="I42" s="187"/>
      <c r="J42" s="187"/>
      <c r="K42" s="187"/>
      <c r="L42" s="188">
        <f>'page 1-IS'!G18</f>
        <v>451</v>
      </c>
    </row>
    <row r="43" spans="1:12" s="74" customFormat="1" ht="12.75" customHeight="1">
      <c r="A43" s="84"/>
      <c r="B43" s="84"/>
      <c r="C43" s="304" t="s">
        <v>76</v>
      </c>
      <c r="D43" s="304"/>
      <c r="E43" s="304"/>
      <c r="G43" s="187"/>
      <c r="H43" s="187"/>
      <c r="I43" s="187"/>
      <c r="J43" s="187"/>
      <c r="K43" s="187"/>
      <c r="L43" s="188">
        <f>'page 1-IS'!G19</f>
        <v>-428</v>
      </c>
    </row>
    <row r="44" spans="1:12" s="74" customFormat="1" ht="12.75" customHeight="1">
      <c r="A44" s="84"/>
      <c r="B44" s="84"/>
      <c r="C44" s="48" t="s">
        <v>106</v>
      </c>
      <c r="D44" s="48"/>
      <c r="E44" s="48"/>
      <c r="G44" s="187"/>
      <c r="H44" s="187"/>
      <c r="I44" s="187"/>
      <c r="J44" s="187"/>
      <c r="K44" s="187"/>
      <c r="L44" s="189">
        <v>0</v>
      </c>
    </row>
    <row r="45" spans="1:16" s="14" customFormat="1" ht="12.75" customHeight="1">
      <c r="A45" s="13"/>
      <c r="B45" s="13"/>
      <c r="C45" s="14" t="s">
        <v>116</v>
      </c>
      <c r="G45" s="150"/>
      <c r="H45" s="150"/>
      <c r="I45" s="150"/>
      <c r="J45" s="150"/>
      <c r="K45" s="150"/>
      <c r="L45" s="151">
        <f>SUM(L41:L44)</f>
        <v>12918</v>
      </c>
      <c r="P45" s="150"/>
    </row>
    <row r="46" spans="1:12" s="14" customFormat="1" ht="12.75" customHeight="1">
      <c r="A46" s="13"/>
      <c r="B46" s="13"/>
      <c r="C46" s="14" t="s">
        <v>39</v>
      </c>
      <c r="G46" s="150"/>
      <c r="H46" s="150"/>
      <c r="I46" s="150"/>
      <c r="J46" s="150"/>
      <c r="K46" s="150"/>
      <c r="L46" s="190">
        <f>'page 1-IS'!G23</f>
        <v>-4447</v>
      </c>
    </row>
    <row r="47" spans="1:12" s="14" customFormat="1" ht="12.75" customHeight="1" thickBot="1">
      <c r="A47" s="13"/>
      <c r="B47" s="13"/>
      <c r="C47" s="14" t="s">
        <v>117</v>
      </c>
      <c r="G47" s="150"/>
      <c r="H47" s="150"/>
      <c r="I47" s="150"/>
      <c r="J47" s="150"/>
      <c r="K47" s="150"/>
      <c r="L47" s="191">
        <f>SUM(L45:L46)</f>
        <v>8471</v>
      </c>
    </row>
    <row r="48" spans="1:12" s="14" customFormat="1" ht="5.25" customHeight="1">
      <c r="A48" s="13"/>
      <c r="B48" s="13"/>
      <c r="E48" s="35"/>
      <c r="F48" s="35"/>
      <c r="G48" s="91"/>
      <c r="I48" s="91"/>
      <c r="J48" s="91"/>
      <c r="K48" s="91"/>
      <c r="L48" s="90"/>
    </row>
    <row r="49" spans="1:12" s="14" customFormat="1" ht="4.5" customHeight="1">
      <c r="A49" s="13"/>
      <c r="B49" s="13"/>
      <c r="E49" s="35"/>
      <c r="F49" s="35"/>
      <c r="G49" s="46"/>
      <c r="I49" s="46"/>
      <c r="J49" s="46"/>
      <c r="K49" s="46"/>
      <c r="L49" s="83"/>
    </row>
    <row r="50" spans="1:12" s="14" customFormat="1" ht="27.75" customHeight="1">
      <c r="A50" s="13"/>
      <c r="B50" s="13"/>
      <c r="C50" s="305"/>
      <c r="D50" s="306"/>
      <c r="E50" s="306"/>
      <c r="F50" s="306"/>
      <c r="G50" s="306"/>
      <c r="H50" s="306"/>
      <c r="I50" s="306"/>
      <c r="J50" s="306"/>
      <c r="K50" s="306"/>
      <c r="L50" s="306"/>
    </row>
    <row r="51" spans="1:12" s="14" customFormat="1" ht="13.5" customHeight="1">
      <c r="A51" s="13"/>
      <c r="B51" s="13"/>
      <c r="E51" s="35"/>
      <c r="F51" s="35"/>
      <c r="G51" s="46"/>
      <c r="I51" s="46"/>
      <c r="J51" s="46"/>
      <c r="K51" s="46"/>
      <c r="L51" s="83"/>
    </row>
    <row r="52" ht="12.75">
      <c r="A52" s="1" t="s">
        <v>64</v>
      </c>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yhyap</cp:lastModifiedBy>
  <cp:lastPrinted>2007-08-29T06:57:42Z</cp:lastPrinted>
  <dcterms:created xsi:type="dcterms:W3CDTF">1999-02-13T02:20:00Z</dcterms:created>
  <dcterms:modified xsi:type="dcterms:W3CDTF">2007-08-29T08:58:31Z</dcterms:modified>
  <cp:category/>
  <cp:version/>
  <cp:contentType/>
  <cp:contentStatus/>
</cp:coreProperties>
</file>